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All Lab Results\"/>
    </mc:Choice>
  </mc:AlternateContent>
  <xr:revisionPtr revIDLastSave="0" documentId="8_{E581D4AD-1D47-724B-BE23-F0634E59291E}" xr6:coauthVersionLast="44" xr6:coauthVersionMax="44" xr10:uidLastSave="{00000000-0000-0000-0000-000000000000}"/>
  <bookViews>
    <workbookView xWindow="0" yWindow="0" windowWidth="15345" windowHeight="4635" activeTab="1" xr2:uid="{00000000-000D-0000-FFFF-FFFF00000000}"/>
  </bookViews>
  <sheets>
    <sheet name="Recap Data" sheetId="1" r:id="rId1"/>
    <sheet name="Grafik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2" i="1" l="1"/>
  <c r="N105" i="1"/>
  <c r="M142" i="1"/>
  <c r="M105" i="1"/>
  <c r="M107" i="1"/>
  <c r="N107" i="1"/>
  <c r="N106" i="1"/>
  <c r="M144" i="1"/>
  <c r="N144" i="1"/>
  <c r="N143" i="1"/>
  <c r="L142" i="1"/>
  <c r="M143" i="1"/>
  <c r="L105" i="1"/>
  <c r="K142" i="1"/>
  <c r="K105" i="1"/>
  <c r="K107" i="1"/>
  <c r="L107" i="1"/>
  <c r="L106" i="1"/>
  <c r="K144" i="1"/>
  <c r="L144" i="1"/>
  <c r="L143" i="1"/>
  <c r="M106" i="1"/>
  <c r="J142" i="1"/>
  <c r="K143" i="1"/>
  <c r="J105" i="1"/>
  <c r="K106" i="1"/>
  <c r="J107" i="1"/>
  <c r="I105" i="1"/>
  <c r="J106" i="1"/>
  <c r="J144" i="1"/>
  <c r="I142" i="1"/>
  <c r="J143" i="1"/>
  <c r="I31" i="1"/>
  <c r="I92" i="1"/>
  <c r="H142" i="1"/>
  <c r="H105" i="1"/>
  <c r="H21" i="1"/>
  <c r="H91" i="1"/>
  <c r="G142" i="1"/>
  <c r="G105" i="1"/>
  <c r="F17" i="1"/>
  <c r="F21" i="1"/>
  <c r="F91" i="1"/>
  <c r="F142" i="1"/>
  <c r="F105" i="1"/>
  <c r="E105" i="1"/>
  <c r="E142" i="1"/>
  <c r="E31" i="1"/>
  <c r="E32" i="1"/>
  <c r="E89" i="1"/>
  <c r="F31" i="1"/>
  <c r="F32" i="1"/>
  <c r="F89" i="1"/>
  <c r="G31" i="1"/>
  <c r="G32" i="1"/>
  <c r="G89" i="1"/>
  <c r="H31" i="1"/>
  <c r="H32" i="1"/>
  <c r="H89" i="1"/>
  <c r="I32" i="1"/>
  <c r="I89" i="1"/>
  <c r="J31" i="1"/>
  <c r="K31" i="1"/>
  <c r="L31" i="1"/>
  <c r="M31" i="1"/>
  <c r="N31" i="1"/>
  <c r="O31" i="1"/>
  <c r="O32" i="1"/>
  <c r="D31" i="1"/>
  <c r="D32" i="1"/>
  <c r="D89" i="1"/>
  <c r="E21" i="1"/>
  <c r="E91" i="1"/>
  <c r="G21" i="1"/>
  <c r="G22" i="1"/>
  <c r="G88" i="1"/>
  <c r="I21" i="1"/>
  <c r="I91" i="1"/>
  <c r="J21" i="1"/>
  <c r="K21" i="1"/>
  <c r="L21" i="1"/>
  <c r="L91" i="1"/>
  <c r="M21" i="1"/>
  <c r="N21" i="1"/>
  <c r="O21" i="1"/>
  <c r="O22" i="1"/>
  <c r="D21" i="1"/>
  <c r="D22" i="1"/>
  <c r="D88" i="1"/>
  <c r="E68" i="1"/>
  <c r="E69" i="1"/>
  <c r="E126" i="1"/>
  <c r="F68" i="1"/>
  <c r="F69" i="1"/>
  <c r="F126" i="1"/>
  <c r="G68" i="1"/>
  <c r="G69" i="1"/>
  <c r="G126" i="1"/>
  <c r="H68" i="1"/>
  <c r="H69" i="1"/>
  <c r="H126" i="1"/>
  <c r="H132" i="1"/>
  <c r="H138" i="1"/>
  <c r="I68" i="1"/>
  <c r="I69" i="1"/>
  <c r="I126" i="1"/>
  <c r="J68" i="1"/>
  <c r="K68" i="1"/>
  <c r="L68" i="1"/>
  <c r="M68" i="1"/>
  <c r="N68" i="1"/>
  <c r="O68" i="1"/>
  <c r="O69" i="1"/>
  <c r="E58" i="1"/>
  <c r="E128" i="1"/>
  <c r="F58" i="1"/>
  <c r="F128" i="1"/>
  <c r="G58" i="1"/>
  <c r="G59" i="1"/>
  <c r="G125" i="1"/>
  <c r="H58" i="1"/>
  <c r="H128" i="1"/>
  <c r="I58" i="1"/>
  <c r="I128" i="1"/>
  <c r="J58" i="1"/>
  <c r="J128" i="1"/>
  <c r="K58" i="1"/>
  <c r="K128" i="1"/>
  <c r="L58" i="1"/>
  <c r="M58" i="1"/>
  <c r="M128" i="1"/>
  <c r="N58" i="1"/>
  <c r="N128" i="1"/>
  <c r="O58" i="1"/>
  <c r="O59" i="1"/>
  <c r="D68" i="1"/>
  <c r="D69" i="1"/>
  <c r="D126" i="1"/>
  <c r="D58" i="1"/>
  <c r="D128" i="1"/>
  <c r="G95" i="1"/>
  <c r="G101" i="1"/>
  <c r="G129" i="1"/>
  <c r="E107" i="1"/>
  <c r="E106" i="1"/>
  <c r="G107" i="1"/>
  <c r="G106" i="1"/>
  <c r="E144" i="1"/>
  <c r="E143" i="1"/>
  <c r="G144" i="1"/>
  <c r="G143" i="1"/>
  <c r="H107" i="1"/>
  <c r="H106" i="1"/>
  <c r="I107" i="1"/>
  <c r="I106" i="1"/>
  <c r="N69" i="1"/>
  <c r="N126" i="1"/>
  <c r="N129" i="1"/>
  <c r="N22" i="1"/>
  <c r="N88" i="1"/>
  <c r="N91" i="1"/>
  <c r="F144" i="1"/>
  <c r="F143" i="1"/>
  <c r="H144" i="1"/>
  <c r="H143" i="1"/>
  <c r="N32" i="1"/>
  <c r="N89" i="1"/>
  <c r="N92" i="1"/>
  <c r="D92" i="1"/>
  <c r="N98" i="1"/>
  <c r="N109" i="1"/>
  <c r="F107" i="1"/>
  <c r="F106" i="1"/>
  <c r="I144" i="1"/>
  <c r="I143" i="1"/>
  <c r="M134" i="1"/>
  <c r="M145" i="1"/>
  <c r="H129" i="1"/>
  <c r="N134" i="1"/>
  <c r="N145" i="1"/>
  <c r="J134" i="1"/>
  <c r="J145" i="1"/>
  <c r="I132" i="1"/>
  <c r="I138" i="1"/>
  <c r="I95" i="1"/>
  <c r="I101" i="1"/>
  <c r="G91" i="1"/>
  <c r="G132" i="1"/>
  <c r="G138" i="1"/>
  <c r="G92" i="1"/>
  <c r="G128" i="1"/>
  <c r="G134" i="1"/>
  <c r="G145" i="1"/>
  <c r="M69" i="1"/>
  <c r="M126" i="1"/>
  <c r="M129" i="1"/>
  <c r="M32" i="1"/>
  <c r="M89" i="1"/>
  <c r="M92" i="1"/>
  <c r="M22" i="1"/>
  <c r="M88" i="1"/>
  <c r="M91" i="1"/>
  <c r="L69" i="1"/>
  <c r="L126" i="1"/>
  <c r="L129" i="1"/>
  <c r="L59" i="1"/>
  <c r="L125" i="1"/>
  <c r="L128" i="1"/>
  <c r="L134" i="1"/>
  <c r="L145" i="1"/>
  <c r="L32" i="1"/>
  <c r="L89" i="1"/>
  <c r="L92" i="1"/>
  <c r="L22" i="1"/>
  <c r="L88" i="1"/>
  <c r="H134" i="1"/>
  <c r="H145" i="1"/>
  <c r="I134" i="1"/>
  <c r="I145" i="1"/>
  <c r="F59" i="1"/>
  <c r="F125" i="1"/>
  <c r="G131" i="1"/>
  <c r="G137" i="1"/>
  <c r="H95" i="1"/>
  <c r="H101" i="1"/>
  <c r="J69" i="1"/>
  <c r="J126" i="1"/>
  <c r="J132" i="1"/>
  <c r="J138" i="1"/>
  <c r="J129" i="1"/>
  <c r="K22" i="1"/>
  <c r="K88" i="1"/>
  <c r="K91" i="1"/>
  <c r="J32" i="1"/>
  <c r="J89" i="1"/>
  <c r="J95" i="1"/>
  <c r="J101" i="1"/>
  <c r="J92" i="1"/>
  <c r="H92" i="1"/>
  <c r="E129" i="1"/>
  <c r="G98" i="1"/>
  <c r="G109" i="1"/>
  <c r="I22" i="1"/>
  <c r="I88" i="1"/>
  <c r="K134" i="1"/>
  <c r="K145" i="1"/>
  <c r="J22" i="1"/>
  <c r="J88" i="1"/>
  <c r="J91" i="1"/>
  <c r="K69" i="1"/>
  <c r="K126" i="1"/>
  <c r="K129" i="1"/>
  <c r="K32" i="1"/>
  <c r="K89" i="1"/>
  <c r="K92" i="1"/>
  <c r="H22" i="1"/>
  <c r="H88" i="1"/>
  <c r="H94" i="1"/>
  <c r="H100" i="1"/>
  <c r="I129" i="1"/>
  <c r="K71" i="1"/>
  <c r="F132" i="1"/>
  <c r="F138" i="1"/>
  <c r="E132" i="1"/>
  <c r="E138" i="1"/>
  <c r="E95" i="1"/>
  <c r="E101" i="1"/>
  <c r="F134" i="1"/>
  <c r="F145" i="1"/>
  <c r="F95" i="1"/>
  <c r="F101" i="1"/>
  <c r="D91" i="1"/>
  <c r="E97" i="1"/>
  <c r="E108" i="1"/>
  <c r="E134" i="1"/>
  <c r="E145" i="1"/>
  <c r="F92" i="1"/>
  <c r="F129" i="1"/>
  <c r="D129" i="1"/>
  <c r="E92" i="1"/>
  <c r="E98" i="1"/>
  <c r="E109" i="1"/>
  <c r="M71" i="1"/>
  <c r="I71" i="1"/>
  <c r="E71" i="1"/>
  <c r="N71" i="1"/>
  <c r="J71" i="1"/>
  <c r="F71" i="1"/>
  <c r="H71" i="1"/>
  <c r="D71" i="1"/>
  <c r="D130" i="1"/>
  <c r="L34" i="1"/>
  <c r="E59" i="1"/>
  <c r="E125" i="1"/>
  <c r="D34" i="1"/>
  <c r="D93" i="1"/>
  <c r="M34" i="1"/>
  <c r="I34" i="1"/>
  <c r="E34" i="1"/>
  <c r="O34" i="1"/>
  <c r="O35" i="1"/>
  <c r="G34" i="1"/>
  <c r="H34" i="1"/>
  <c r="D59" i="1"/>
  <c r="D125" i="1"/>
  <c r="N34" i="1"/>
  <c r="J34" i="1"/>
  <c r="F34" i="1"/>
  <c r="E22" i="1"/>
  <c r="E88" i="1"/>
  <c r="K34" i="1"/>
  <c r="J59" i="1"/>
  <c r="J125" i="1"/>
  <c r="K59" i="1"/>
  <c r="K125" i="1"/>
  <c r="O71" i="1"/>
  <c r="O72" i="1"/>
  <c r="G71" i="1"/>
  <c r="F22" i="1"/>
  <c r="F88" i="1"/>
  <c r="G94" i="1"/>
  <c r="G100" i="1"/>
  <c r="H59" i="1"/>
  <c r="H125" i="1"/>
  <c r="H131" i="1"/>
  <c r="H137" i="1"/>
  <c r="L71" i="1"/>
  <c r="N59" i="1"/>
  <c r="N125" i="1"/>
  <c r="M59" i="1"/>
  <c r="M125" i="1"/>
  <c r="M131" i="1"/>
  <c r="M137" i="1"/>
  <c r="I59" i="1"/>
  <c r="I125" i="1"/>
  <c r="G135" i="1"/>
  <c r="G146" i="1"/>
  <c r="L94" i="1"/>
  <c r="L100" i="1"/>
  <c r="M135" i="1"/>
  <c r="M146" i="1"/>
  <c r="N135" i="1"/>
  <c r="N146" i="1"/>
  <c r="L97" i="1"/>
  <c r="L108" i="1"/>
  <c r="L95" i="1"/>
  <c r="L101" i="1"/>
  <c r="K95" i="1"/>
  <c r="K101" i="1"/>
  <c r="M95" i="1"/>
  <c r="M101" i="1"/>
  <c r="N95" i="1"/>
  <c r="N101" i="1"/>
  <c r="Q101" i="1"/>
  <c r="M94" i="1"/>
  <c r="M100" i="1"/>
  <c r="M132" i="1"/>
  <c r="M138" i="1"/>
  <c r="L131" i="1"/>
  <c r="L137" i="1"/>
  <c r="N132" i="1"/>
  <c r="N138" i="1"/>
  <c r="N131" i="1"/>
  <c r="N137" i="1"/>
  <c r="I135" i="1"/>
  <c r="I146" i="1"/>
  <c r="K135" i="1"/>
  <c r="K146" i="1"/>
  <c r="L132" i="1"/>
  <c r="L138" i="1"/>
  <c r="N94" i="1"/>
  <c r="N100" i="1"/>
  <c r="N35" i="1"/>
  <c r="N90" i="1"/>
  <c r="N93" i="1"/>
  <c r="N99" i="1"/>
  <c r="N110" i="1"/>
  <c r="N72" i="1"/>
  <c r="N127" i="1"/>
  <c r="N130" i="1"/>
  <c r="N136" i="1"/>
  <c r="N147" i="1"/>
  <c r="I131" i="1"/>
  <c r="I137" i="1"/>
  <c r="I94" i="1"/>
  <c r="I100" i="1"/>
  <c r="M97" i="1"/>
  <c r="M108" i="1"/>
  <c r="J94" i="1"/>
  <c r="J100" i="1"/>
  <c r="L98" i="1"/>
  <c r="L109" i="1"/>
  <c r="M98" i="1"/>
  <c r="M109" i="1"/>
  <c r="N97" i="1"/>
  <c r="N108" i="1"/>
  <c r="M72" i="1"/>
  <c r="M127" i="1"/>
  <c r="L72" i="1"/>
  <c r="L127" i="1"/>
  <c r="M133" i="1"/>
  <c r="M139" i="1"/>
  <c r="M130" i="1"/>
  <c r="M35" i="1"/>
  <c r="M90" i="1"/>
  <c r="M93" i="1"/>
  <c r="L135" i="1"/>
  <c r="L146" i="1"/>
  <c r="L130" i="1"/>
  <c r="L136" i="1"/>
  <c r="L147" i="1"/>
  <c r="L35" i="1"/>
  <c r="L90" i="1"/>
  <c r="L93" i="1"/>
  <c r="L99" i="1"/>
  <c r="L110" i="1"/>
  <c r="K72" i="1"/>
  <c r="K127" i="1"/>
  <c r="K130" i="1"/>
  <c r="K136" i="1"/>
  <c r="K147" i="1"/>
  <c r="J35" i="1"/>
  <c r="J90" i="1"/>
  <c r="J93" i="1"/>
  <c r="J99" i="1"/>
  <c r="J110" i="1"/>
  <c r="G93" i="1"/>
  <c r="G99" i="1"/>
  <c r="G110" i="1"/>
  <c r="G35" i="1"/>
  <c r="G90" i="1"/>
  <c r="I97" i="1"/>
  <c r="I108" i="1"/>
  <c r="K98" i="1"/>
  <c r="K109" i="1"/>
  <c r="J97" i="1"/>
  <c r="J108" i="1"/>
  <c r="J98" i="1"/>
  <c r="J109" i="1"/>
  <c r="J135" i="1"/>
  <c r="J146" i="1"/>
  <c r="I98" i="1"/>
  <c r="I109" i="1"/>
  <c r="I72" i="1"/>
  <c r="I127" i="1"/>
  <c r="I130" i="1"/>
  <c r="I136" i="1"/>
  <c r="I147" i="1"/>
  <c r="G72" i="1"/>
  <c r="G127" i="1"/>
  <c r="G130" i="1"/>
  <c r="G136" i="1"/>
  <c r="G147" i="1"/>
  <c r="K35" i="1"/>
  <c r="K90" i="1"/>
  <c r="K93" i="1"/>
  <c r="K99" i="1"/>
  <c r="K110" i="1"/>
  <c r="H72" i="1"/>
  <c r="H127" i="1"/>
  <c r="H133" i="1"/>
  <c r="H139" i="1"/>
  <c r="H130" i="1"/>
  <c r="H136" i="1"/>
  <c r="H147" i="1"/>
  <c r="H35" i="1"/>
  <c r="H90" i="1"/>
  <c r="H96" i="1"/>
  <c r="H102" i="1"/>
  <c r="H93" i="1"/>
  <c r="H99" i="1"/>
  <c r="H110" i="1"/>
  <c r="I35" i="1"/>
  <c r="I90" i="1"/>
  <c r="I93" i="1"/>
  <c r="I99" i="1"/>
  <c r="I110" i="1"/>
  <c r="J72" i="1"/>
  <c r="J127" i="1"/>
  <c r="J133" i="1"/>
  <c r="J139" i="1"/>
  <c r="J130" i="1"/>
  <c r="J136" i="1"/>
  <c r="J147" i="1"/>
  <c r="K97" i="1"/>
  <c r="K108" i="1"/>
  <c r="H97" i="1"/>
  <c r="H108" i="1"/>
  <c r="E135" i="1"/>
  <c r="E146" i="1"/>
  <c r="J131" i="1"/>
  <c r="J137" i="1"/>
  <c r="K131" i="1"/>
  <c r="K137" i="1"/>
  <c r="F97" i="1"/>
  <c r="F108" i="1"/>
  <c r="K132" i="1"/>
  <c r="K138" i="1"/>
  <c r="H98" i="1"/>
  <c r="H109" i="1"/>
  <c r="K94" i="1"/>
  <c r="K100" i="1"/>
  <c r="G97" i="1"/>
  <c r="G108" i="1"/>
  <c r="H135" i="1"/>
  <c r="H146" i="1"/>
  <c r="F72" i="1"/>
  <c r="F127" i="1"/>
  <c r="F130" i="1"/>
  <c r="F136" i="1"/>
  <c r="F147" i="1"/>
  <c r="E72" i="1"/>
  <c r="E127" i="1"/>
  <c r="E130" i="1"/>
  <c r="E136" i="1"/>
  <c r="E147" i="1"/>
  <c r="E131" i="1"/>
  <c r="E137" i="1"/>
  <c r="F98" i="1"/>
  <c r="F109" i="1"/>
  <c r="F131" i="1"/>
  <c r="F137" i="1"/>
  <c r="F135" i="1"/>
  <c r="F146" i="1"/>
  <c r="E94" i="1"/>
  <c r="E100" i="1"/>
  <c r="E35" i="1"/>
  <c r="E90" i="1"/>
  <c r="E93" i="1"/>
  <c r="E99" i="1"/>
  <c r="E110" i="1"/>
  <c r="F35" i="1"/>
  <c r="F90" i="1"/>
  <c r="F93" i="1"/>
  <c r="F99" i="1"/>
  <c r="F110" i="1"/>
  <c r="F94" i="1"/>
  <c r="F100" i="1"/>
  <c r="D72" i="1"/>
  <c r="D127" i="1"/>
  <c r="D35" i="1"/>
  <c r="D90" i="1"/>
  <c r="L96" i="1"/>
  <c r="L102" i="1"/>
  <c r="N96" i="1"/>
  <c r="N102" i="1"/>
  <c r="L133" i="1"/>
  <c r="L139" i="1"/>
  <c r="Q138" i="1"/>
  <c r="K96" i="1"/>
  <c r="K102" i="1"/>
  <c r="I133" i="1"/>
  <c r="I139" i="1"/>
  <c r="M96" i="1"/>
  <c r="M102" i="1"/>
  <c r="N133" i="1"/>
  <c r="N139" i="1"/>
  <c r="Q137" i="1"/>
  <c r="M136" i="1"/>
  <c r="M147" i="1"/>
  <c r="M99" i="1"/>
  <c r="M110" i="1"/>
  <c r="K133" i="1"/>
  <c r="K139" i="1"/>
  <c r="G96" i="1"/>
  <c r="G102" i="1"/>
  <c r="Q100" i="1"/>
  <c r="I96" i="1"/>
  <c r="I102" i="1"/>
  <c r="G133" i="1"/>
  <c r="G139" i="1"/>
  <c r="J96" i="1"/>
  <c r="J102" i="1"/>
  <c r="E96" i="1"/>
  <c r="E102" i="1"/>
  <c r="F96" i="1"/>
  <c r="F102" i="1"/>
  <c r="F133" i="1"/>
  <c r="F139" i="1"/>
  <c r="E133" i="1"/>
  <c r="E139" i="1"/>
  <c r="Q139" i="1"/>
  <c r="Q102" i="1"/>
</calcChain>
</file>

<file path=xl/sharedStrings.xml><?xml version="1.0" encoding="utf-8"?>
<sst xmlns="http://schemas.openxmlformats.org/spreadsheetml/2006/main" count="301" uniqueCount="159">
  <si>
    <t>PIG WEIGHT</t>
  </si>
  <si>
    <t>NO</t>
  </si>
  <si>
    <t>EAR TAG</t>
  </si>
  <si>
    <t>WEIGHT</t>
  </si>
  <si>
    <t xml:space="preserve">START  </t>
  </si>
  <si>
    <t>WK-2</t>
  </si>
  <si>
    <t>WK-4</t>
  </si>
  <si>
    <t xml:space="preserve">PEN </t>
  </si>
  <si>
    <t>ENDING</t>
  </si>
  <si>
    <t>PIG WEIGHT (EVERY 2 WEEKS) - DATE</t>
  </si>
  <si>
    <t>WK-6</t>
  </si>
  <si>
    <t>WK-8</t>
  </si>
  <si>
    <t>WK-10</t>
  </si>
  <si>
    <t>WK-12</t>
  </si>
  <si>
    <t>WK-14</t>
  </si>
  <si>
    <t>WK-16</t>
  </si>
  <si>
    <t>WK-18</t>
  </si>
  <si>
    <t>WK-20</t>
  </si>
  <si>
    <t>WK-22</t>
  </si>
  <si>
    <t>CONTROL PIG (CX)</t>
  </si>
  <si>
    <t>CX-1</t>
  </si>
  <si>
    <t>CX-2</t>
  </si>
  <si>
    <t>TX-1</t>
  </si>
  <si>
    <t>TX-2</t>
  </si>
  <si>
    <t>PT.INDOTIRTA SUAKA P.BULAN</t>
  </si>
  <si>
    <t>SUB TOTAL  CX-1 WEIGHT</t>
  </si>
  <si>
    <t>AVERAGE CX-1 WEIGHT</t>
  </si>
  <si>
    <t>SUB TOTAL CX-2 WEIGHT</t>
  </si>
  <si>
    <t>SUB TOTAL  TX-1 WEIGHT</t>
  </si>
  <si>
    <t>AVERAGE TX-1 WEIGHT</t>
  </si>
  <si>
    <t>SUB TOTAL TX-2 WEIGHT</t>
  </si>
  <si>
    <t xml:space="preserve"> </t>
  </si>
  <si>
    <t>- TREATMENT : 12 PIGS (6 FEMALE, 6 BARROW)</t>
  </si>
  <si>
    <t>- CONTROL      : 12 PIGS (6 FEMALE, 6 BARROW)</t>
  </si>
  <si>
    <t>- CONTROL      : 12 PIGS (6 FEMALE, 6 BARROW</t>
  </si>
  <si>
    <t>SEX:________________</t>
  </si>
  <si>
    <t>NUMBER OF PIG :</t>
  </si>
  <si>
    <t>AVERAGE CX-2 WEIGHT</t>
  </si>
  <si>
    <t>AVERAGE TX-2WEIGHT</t>
  </si>
  <si>
    <t>TOTAL TX WEIGHT</t>
  </si>
  <si>
    <t>TOTAL CX WEIGHT</t>
  </si>
  <si>
    <t>AVERAGE CX WEIGHT</t>
  </si>
  <si>
    <t xml:space="preserve">EXPERIMENT DATE START :  </t>
  </si>
  <si>
    <t>7-May-18</t>
  </si>
  <si>
    <t>21-May-18</t>
  </si>
  <si>
    <t>13-Aug-18</t>
  </si>
  <si>
    <t>27-Aug-18</t>
  </si>
  <si>
    <t>26 DAYS OLD</t>
  </si>
  <si>
    <t>AGE START EXPERIMENT :</t>
  </si>
  <si>
    <t>EXPERIMENT DATE START  :</t>
  </si>
  <si>
    <t>EXPERIMENT DATE FINISH :</t>
  </si>
  <si>
    <t>AGE START EXPERIMENT    :</t>
  </si>
  <si>
    <t>SEX :</t>
  </si>
  <si>
    <t>SEX:</t>
  </si>
  <si>
    <t>BARROW (TX-1)</t>
  </si>
  <si>
    <t>FEMALE (TX-2)</t>
  </si>
  <si>
    <t>BARROW (CX-1)</t>
  </si>
  <si>
    <t>FEMALE (CX-2)</t>
  </si>
  <si>
    <t>AVERAGE TX  WEIGHT</t>
  </si>
  <si>
    <t>TREATMNET (TX) :</t>
  </si>
  <si>
    <t>PARAMETER</t>
  </si>
  <si>
    <t>WEIGHT (KG)</t>
  </si>
  <si>
    <t xml:space="preserve">AGE </t>
  </si>
  <si>
    <t>AGE (DAYS)</t>
  </si>
  <si>
    <t xml:space="preserve">Ave.Weight TX-1 (Barrow) </t>
  </si>
  <si>
    <t xml:space="preserve">Ave.Weight TX-2 (Female) </t>
  </si>
  <si>
    <t>ADG TX-2 Female (Gr)</t>
  </si>
  <si>
    <t>ADG TX-1 Barrow (Gr)</t>
  </si>
  <si>
    <t>ADG (Gr)</t>
  </si>
  <si>
    <t xml:space="preserve">Ave.Weight CX-1 (Barrow) </t>
  </si>
  <si>
    <t xml:space="preserve">Ave.Weight CX-2 (Female) </t>
  </si>
  <si>
    <t>ADG CX-1 Barrow (Gr)</t>
  </si>
  <si>
    <t>ADG CX-2 Female (Gr)</t>
  </si>
  <si>
    <t>ENZYME EXPERIMENT - RECAPITULATION</t>
  </si>
  <si>
    <t>ENZYME EXPERIMENT - PIG WEIGHT</t>
  </si>
  <si>
    <t>Total TX Weight (Kg)</t>
  </si>
  <si>
    <t xml:space="preserve">Ave.Gain TX-1 Barrow (Kg) </t>
  </si>
  <si>
    <t>Ave.Gain TX-2 Female (Kg)</t>
  </si>
  <si>
    <t xml:space="preserve">Ave Gain  (Kg) </t>
  </si>
  <si>
    <t xml:space="preserve">Ave.Gain CX-1 Barrow (Kg) </t>
  </si>
  <si>
    <t>Ave.Gain CX-2 Female (Kg)</t>
  </si>
  <si>
    <t>Weight TX-1 (Barrow)</t>
  </si>
  <si>
    <t>Weight TX-2 (Female)</t>
  </si>
  <si>
    <t>Gain TX-1 (Barrow)</t>
  </si>
  <si>
    <t>Gain TX-2 (Female)</t>
  </si>
  <si>
    <t>Weight CX-1 (Barrow)</t>
  </si>
  <si>
    <t>Weight CX-2 (Female)</t>
  </si>
  <si>
    <t>Gain CX-1 (Barrow)</t>
  </si>
  <si>
    <t>Gain CX-2 (Female)</t>
  </si>
  <si>
    <t>FCR TX-1 (Barrow)</t>
  </si>
  <si>
    <t>FCR TX-2 (Female)</t>
  </si>
  <si>
    <t>TREATMENT PIG (TX)</t>
  </si>
  <si>
    <t>FCR CX-1 (Barrow)</t>
  </si>
  <si>
    <t>FCR CX-2 (Female)</t>
  </si>
  <si>
    <t>REMARK</t>
  </si>
  <si>
    <t>Dead on May 5th</t>
  </si>
  <si>
    <t>Total Feed Consumption TX-1 (Kg)</t>
  </si>
  <si>
    <t>Total Feed Consumption TX-2 (Kg)</t>
  </si>
  <si>
    <t>Total Feed Consumption TX-1+TX-2  (Kg)</t>
  </si>
  <si>
    <t>Total Feed Consumption CX-1 (Kg)</t>
  </si>
  <si>
    <t>Total Feed Consumption CX-2 (Kg)</t>
  </si>
  <si>
    <t>Total Feed Consumption CX-1+CX-2 (Kg)</t>
  </si>
  <si>
    <t>-</t>
  </si>
  <si>
    <t>RECAPITULATION DATA : TRIAL (TX)</t>
  </si>
  <si>
    <t xml:space="preserve">RECAPITULATION DATA : CONTROL (CX) </t>
  </si>
  <si>
    <t>Average CX Weight</t>
  </si>
  <si>
    <t>Total Weight CX  (Kg)</t>
  </si>
  <si>
    <t xml:space="preserve">Ave Gain  TX (Kg) </t>
  </si>
  <si>
    <t>Average TX  Weight</t>
  </si>
  <si>
    <t>Total Gain TX (Kg)</t>
  </si>
  <si>
    <t>FCR TREATMENT (TX)</t>
  </si>
  <si>
    <t>Total Gain CX  (Kg)</t>
  </si>
  <si>
    <t>ADG CX  (Gr)</t>
  </si>
  <si>
    <t>AVERAGE</t>
  </si>
  <si>
    <t>FCR CONTROL (TX)</t>
  </si>
  <si>
    <t>Ave. Feed Consumption/Pig</t>
  </si>
  <si>
    <t>AVERAGE WEIGHT</t>
  </si>
  <si>
    <t>Ave.Weight CX-1 (Barrow)</t>
  </si>
  <si>
    <t>Ave.Weight CX-2 (Female)</t>
  </si>
  <si>
    <t>Ave. CX Weight</t>
  </si>
  <si>
    <t>Ave.Weight TX-1 (Barrow)</t>
  </si>
  <si>
    <t>Ave.Weight TX-2 (Female)</t>
  </si>
  <si>
    <t>Ave. TX Weight</t>
  </si>
  <si>
    <t>ADG (AVE. DAILY GAIN)</t>
  </si>
  <si>
    <t>ADG CX-1 (Barrow)</t>
  </si>
  <si>
    <t>ADG CX-2 (Female)</t>
  </si>
  <si>
    <t xml:space="preserve">ADG CX </t>
  </si>
  <si>
    <t>ADG TX-1 (Barrow)</t>
  </si>
  <si>
    <t>ADG TX-2 (Female)</t>
  </si>
  <si>
    <t xml:space="preserve">ADG TX </t>
  </si>
  <si>
    <t>TOTAL FEED CONSUMPTION (KG)</t>
  </si>
  <si>
    <t>Ttl FeedCons CX-1 (Barrow)</t>
  </si>
  <si>
    <t>Ttl FeedCons CX-2 (Female)</t>
  </si>
  <si>
    <t xml:space="preserve">TTL FEED CONS  CX </t>
  </si>
  <si>
    <t>Ttl FeedCons TX-1 (Barrow)</t>
  </si>
  <si>
    <t>Ttl FeedCons TX-2 (Female)</t>
  </si>
  <si>
    <t xml:space="preserve">TTL FEED CONS TX </t>
  </si>
  <si>
    <t>AVE.FEED CONS TX /PIG</t>
  </si>
  <si>
    <t>AVE.FEED CONS CX /PIG</t>
  </si>
  <si>
    <t>FCR</t>
  </si>
  <si>
    <t xml:space="preserve">FCR CX </t>
  </si>
  <si>
    <t xml:space="preserve">FCR TX </t>
  </si>
  <si>
    <t>AVE. FEED CONSUMPTION (KG)</t>
  </si>
  <si>
    <t>STANDARD (Brede, 2006)</t>
  </si>
  <si>
    <t>STANDARD (Brede,2006)</t>
  </si>
  <si>
    <t>DAYS OLD</t>
  </si>
  <si>
    <t>STANDARD (Michael R.M, 1997)</t>
  </si>
  <si>
    <t>Different:</t>
  </si>
  <si>
    <t>47,62 KG/Pig</t>
  </si>
  <si>
    <t xml:space="preserve">Different : </t>
  </si>
  <si>
    <t>8,97 KG / Pig</t>
  </si>
  <si>
    <t>64,83 Gram</t>
  </si>
  <si>
    <t>ADG (AVE. DAILY GAIN) AND TYPE OF FEED</t>
  </si>
  <si>
    <t>Ave.Feed Consumption /Day</t>
  </si>
  <si>
    <t>Ave. Feed Consumption/Day</t>
  </si>
  <si>
    <t>Back Fat CX</t>
  </si>
  <si>
    <t>Back Fat TX</t>
  </si>
  <si>
    <t>Ave. Weight: 86,76 Kg</t>
  </si>
  <si>
    <t>Ave. Weight: 95,73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</si>
</sst>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9" xfId="0" applyFont="1" applyBorder="1"/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quotePrefix="1"/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0" fillId="0" borderId="21" xfId="0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0" fillId="0" borderId="16" xfId="0" applyBorder="1" applyAlignment="1">
      <alignment horizontal="left" vertical="center"/>
    </xf>
    <xf numFmtId="0" fontId="2" fillId="0" borderId="21" xfId="0" applyFont="1" applyBorder="1"/>
    <xf numFmtId="0" fontId="5" fillId="0" borderId="0" xfId="0" applyFont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5" xfId="0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2" fontId="3" fillId="0" borderId="26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/>
    </xf>
    <xf numFmtId="0" fontId="3" fillId="0" borderId="16" xfId="0" applyFont="1" applyBorder="1"/>
    <xf numFmtId="0" fontId="3" fillId="6" borderId="9" xfId="0" applyFont="1" applyFill="1" applyBorder="1" applyAlignment="1">
      <alignment horizontal="center"/>
    </xf>
    <xf numFmtId="2" fontId="3" fillId="6" borderId="9" xfId="0" applyNumberFormat="1" applyFont="1" applyFill="1" applyBorder="1" applyAlignment="1">
      <alignment horizontal="center"/>
    </xf>
    <xf numFmtId="15" fontId="3" fillId="0" borderId="0" xfId="0" applyNumberFormat="1" applyFont="1"/>
    <xf numFmtId="15" fontId="3" fillId="0" borderId="0" xfId="0" applyNumberFormat="1" applyFont="1" applyAlignment="1">
      <alignment horizontal="center"/>
    </xf>
    <xf numFmtId="0" fontId="6" fillId="0" borderId="0" xfId="0" applyFont="1"/>
    <xf numFmtId="0" fontId="0" fillId="0" borderId="26" xfId="0" applyBorder="1" applyAlignment="1">
      <alignment horizontal="left" vertical="center"/>
    </xf>
    <xf numFmtId="0" fontId="0" fillId="0" borderId="0" xfId="0" applyBorder="1"/>
    <xf numFmtId="0" fontId="6" fillId="0" borderId="21" xfId="0" applyFont="1" applyBorder="1"/>
    <xf numFmtId="0" fontId="3" fillId="7" borderId="12" xfId="0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2" xfId="0" applyBorder="1"/>
    <xf numFmtId="2" fontId="3" fillId="2" borderId="2" xfId="0" applyNumberFormat="1" applyFont="1" applyFill="1" applyBorder="1" applyAlignment="1">
      <alignment horizontal="center"/>
    </xf>
    <xf numFmtId="0" fontId="0" fillId="0" borderId="30" xfId="0" applyBorder="1"/>
    <xf numFmtId="0" fontId="3" fillId="0" borderId="31" xfId="0" applyFont="1" applyBorder="1"/>
    <xf numFmtId="0" fontId="2" fillId="0" borderId="3" xfId="0" applyFont="1" applyBorder="1"/>
    <xf numFmtId="0" fontId="0" fillId="0" borderId="3" xfId="0" applyBorder="1"/>
    <xf numFmtId="0" fontId="3" fillId="3" borderId="3" xfId="0" applyFont="1" applyFill="1" applyBorder="1" applyAlignment="1">
      <alignment horizontal="center"/>
    </xf>
    <xf numFmtId="0" fontId="0" fillId="0" borderId="32" xfId="0" applyBorder="1"/>
    <xf numFmtId="0" fontId="0" fillId="0" borderId="28" xfId="0" applyFill="1" applyBorder="1" applyAlignment="1">
      <alignment horizontal="left" vertical="center"/>
    </xf>
    <xf numFmtId="0" fontId="0" fillId="0" borderId="21" xfId="0" applyFill="1" applyBorder="1"/>
    <xf numFmtId="2" fontId="3" fillId="0" borderId="21" xfId="0" applyNumberFormat="1" applyFont="1" applyFill="1" applyBorder="1" applyAlignment="1">
      <alignment horizontal="center"/>
    </xf>
    <xf numFmtId="0" fontId="0" fillId="0" borderId="22" xfId="0" applyFill="1" applyBorder="1"/>
    <xf numFmtId="0" fontId="3" fillId="2" borderId="2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34" xfId="0" applyBorder="1"/>
    <xf numFmtId="0" fontId="0" fillId="0" borderId="14" xfId="0" applyBorder="1"/>
    <xf numFmtId="0" fontId="0" fillId="0" borderId="36" xfId="0" applyBorder="1"/>
    <xf numFmtId="0" fontId="0" fillId="0" borderId="37" xfId="0" applyBorder="1"/>
    <xf numFmtId="0" fontId="0" fillId="0" borderId="29" xfId="0" applyBorder="1"/>
    <xf numFmtId="0" fontId="0" fillId="0" borderId="38" xfId="0" applyBorder="1"/>
    <xf numFmtId="0" fontId="0" fillId="0" borderId="39" xfId="0" applyBorder="1"/>
    <xf numFmtId="0" fontId="0" fillId="0" borderId="42" xfId="0" applyBorder="1"/>
    <xf numFmtId="0" fontId="0" fillId="0" borderId="40" xfId="0" applyBorder="1"/>
    <xf numFmtId="0" fontId="7" fillId="0" borderId="35" xfId="0" applyFont="1" applyBorder="1"/>
    <xf numFmtId="2" fontId="0" fillId="0" borderId="1" xfId="0" applyNumberForma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7" fillId="0" borderId="14" xfId="0" applyFont="1" applyBorder="1"/>
    <xf numFmtId="2" fontId="0" fillId="0" borderId="1" xfId="0" applyNumberForma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8" xfId="0" applyBorder="1"/>
    <xf numFmtId="0" fontId="0" fillId="0" borderId="44" xfId="0" applyBorder="1"/>
    <xf numFmtId="0" fontId="3" fillId="0" borderId="38" xfId="0" applyFont="1" applyBorder="1"/>
    <xf numFmtId="2" fontId="3" fillId="2" borderId="1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17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29" xfId="0" applyFont="1" applyBorder="1"/>
    <xf numFmtId="0" fontId="7" fillId="0" borderId="38" xfId="0" applyFont="1" applyBorder="1"/>
    <xf numFmtId="0" fontId="0" fillId="0" borderId="49" xfId="0" applyBorder="1"/>
    <xf numFmtId="0" fontId="0" fillId="0" borderId="25" xfId="0" applyBorder="1"/>
    <xf numFmtId="2" fontId="3" fillId="0" borderId="2" xfId="0" applyNumberFormat="1" applyFont="1" applyBorder="1" applyAlignment="1">
      <alignment horizontal="center"/>
    </xf>
    <xf numFmtId="15" fontId="9" fillId="0" borderId="46" xfId="0" applyNumberFormat="1" applyFont="1" applyBorder="1" applyAlignment="1">
      <alignment horizontal="center"/>
    </xf>
    <xf numFmtId="15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5" fontId="9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7" fillId="0" borderId="39" xfId="0" applyFont="1" applyBorder="1"/>
    <xf numFmtId="0" fontId="7" fillId="0" borderId="37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3" fillId="8" borderId="1" xfId="0" applyNumberFormat="1" applyFont="1" applyFill="1" applyBorder="1" applyAlignment="1">
      <alignment horizontal="center"/>
    </xf>
    <xf numFmtId="2" fontId="3" fillId="9" borderId="1" xfId="0" applyNumberFormat="1" applyFont="1" applyFill="1" applyBorder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7" fillId="0" borderId="48" xfId="0" applyFont="1" applyBorder="1"/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2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50" xfId="0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33" xfId="0" applyFont="1" applyBorder="1"/>
    <xf numFmtId="0" fontId="0" fillId="0" borderId="57" xfId="0" applyBorder="1" applyAlignment="1">
      <alignment horizontal="center"/>
    </xf>
    <xf numFmtId="0" fontId="11" fillId="0" borderId="49" xfId="0" applyFont="1" applyBorder="1" applyAlignment="1">
      <alignment horizontal="center"/>
    </xf>
    <xf numFmtId="15" fontId="9" fillId="0" borderId="56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2" fontId="3" fillId="2" borderId="50" xfId="0" applyNumberFormat="1" applyFont="1" applyFill="1" applyBorder="1" applyAlignment="1">
      <alignment horizontal="center"/>
    </xf>
    <xf numFmtId="0" fontId="3" fillId="0" borderId="0" xfId="0" applyFont="1" applyBorder="1"/>
    <xf numFmtId="2" fontId="0" fillId="0" borderId="52" xfId="0" applyNumberFormat="1" applyBorder="1" applyAlignment="1">
      <alignment horizontal="center"/>
    </xf>
    <xf numFmtId="2" fontId="3" fillId="7" borderId="12" xfId="0" applyNumberFormat="1" applyFont="1" applyFill="1" applyBorder="1" applyAlignment="1">
      <alignment horizontal="center"/>
    </xf>
    <xf numFmtId="2" fontId="3" fillId="0" borderId="52" xfId="0" applyNumberFormat="1" applyFont="1" applyFill="1" applyBorder="1" applyAlignment="1">
      <alignment horizontal="center"/>
    </xf>
    <xf numFmtId="2" fontId="3" fillId="11" borderId="1" xfId="0" applyNumberFormat="1" applyFon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3" fillId="0" borderId="48" xfId="0" applyFont="1" applyBorder="1"/>
    <xf numFmtId="2" fontId="3" fillId="10" borderId="2" xfId="0" applyNumberFormat="1" applyFont="1" applyFill="1" applyBorder="1" applyAlignment="1">
      <alignment horizontal="center"/>
    </xf>
    <xf numFmtId="0" fontId="3" fillId="0" borderId="35" xfId="0" applyFont="1" applyBorder="1"/>
    <xf numFmtId="164" fontId="0" fillId="0" borderId="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3" fillId="0" borderId="0" xfId="0" applyFont="1"/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0" borderId="1" xfId="0" applyBorder="1" applyAlignment="1"/>
    <xf numFmtId="0" fontId="0" fillId="1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8" borderId="1" xfId="0" applyFont="1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7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3" fillId="0" borderId="1" xfId="0" applyFont="1" applyFill="1" applyBorder="1"/>
    <xf numFmtId="2" fontId="0" fillId="8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164" fontId="0" fillId="0" borderId="1" xfId="0" quotePrefix="1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0" fillId="0" borderId="53" xfId="0" applyBorder="1"/>
    <xf numFmtId="2" fontId="0" fillId="0" borderId="15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3" fillId="0" borderId="15" xfId="0" applyNumberFormat="1" applyFont="1" applyFill="1" applyBorder="1" applyAlignment="1">
      <alignment horizontal="center"/>
    </xf>
    <xf numFmtId="2" fontId="3" fillId="0" borderId="30" xfId="0" applyNumberFormat="1" applyFont="1" applyFill="1" applyBorder="1" applyAlignment="1">
      <alignment horizontal="center"/>
    </xf>
    <xf numFmtId="0" fontId="3" fillId="0" borderId="41" xfId="0" applyFont="1" applyFill="1" applyBorder="1"/>
    <xf numFmtId="0" fontId="0" fillId="0" borderId="42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Grafik!$B$107</c:f>
              <c:strCache>
                <c:ptCount val="1"/>
                <c:pt idx="0">
                  <c:v>AVE.FEED CONS CX /PIG</c:v>
                </c:pt>
              </c:strCache>
            </c:strRef>
          </c:tx>
          <c:cat>
            <c:multiLvlStrRef>
              <c:f>Grafik!$C$105:$O$106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Grafik!$C$107:$O$107</c:f>
              <c:numCache>
                <c:formatCode>General</c:formatCode>
                <c:ptCount val="13"/>
                <c:pt idx="1">
                  <c:v>5.47</c:v>
                </c:pt>
                <c:pt idx="2">
                  <c:v>14.3</c:v>
                </c:pt>
                <c:pt idx="3">
                  <c:v>27.28</c:v>
                </c:pt>
                <c:pt idx="4">
                  <c:v>49.74</c:v>
                </c:pt>
                <c:pt idx="5">
                  <c:v>77.92</c:v>
                </c:pt>
                <c:pt idx="6">
                  <c:v>100.7</c:v>
                </c:pt>
                <c:pt idx="7">
                  <c:v>133.03</c:v>
                </c:pt>
                <c:pt idx="8">
                  <c:v>161.71</c:v>
                </c:pt>
                <c:pt idx="9">
                  <c:v>187.96</c:v>
                </c:pt>
                <c:pt idx="10">
                  <c:v>218.77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0-5646-8EFC-4872F453214F}"/>
            </c:ext>
          </c:extLst>
        </c:ser>
        <c:ser>
          <c:idx val="1"/>
          <c:order val="1"/>
          <c:tx>
            <c:strRef>
              <c:f>Grafik!$B$108</c:f>
              <c:strCache>
                <c:ptCount val="1"/>
                <c:pt idx="0">
                  <c:v>AVE.FEED CONS TX /PIG</c:v>
                </c:pt>
              </c:strCache>
            </c:strRef>
          </c:tx>
          <c:cat>
            <c:multiLvlStrRef>
              <c:f>Grafik!$C$105:$O$106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Grafik!$C$108:$O$108</c:f>
              <c:numCache>
                <c:formatCode>General</c:formatCode>
                <c:ptCount val="13"/>
                <c:pt idx="1">
                  <c:v>4.4000000000000004</c:v>
                </c:pt>
                <c:pt idx="2">
                  <c:v>13.8</c:v>
                </c:pt>
                <c:pt idx="3">
                  <c:v>28.57</c:v>
                </c:pt>
                <c:pt idx="4">
                  <c:v>46.6</c:v>
                </c:pt>
                <c:pt idx="5">
                  <c:v>61.41</c:v>
                </c:pt>
                <c:pt idx="6">
                  <c:v>79.62</c:v>
                </c:pt>
                <c:pt idx="7">
                  <c:v>106.3</c:v>
                </c:pt>
                <c:pt idx="8">
                  <c:v>128.72999999999999</c:v>
                </c:pt>
                <c:pt idx="9">
                  <c:v>149.34</c:v>
                </c:pt>
                <c:pt idx="10">
                  <c:v>171.15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0-5646-8EFC-4872F453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88896"/>
        <c:axId val="674889984"/>
      </c:lineChart>
      <c:catAx>
        <c:axId val="67488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4889984"/>
        <c:crosses val="autoZero"/>
        <c:auto val="1"/>
        <c:lblAlgn val="ctr"/>
        <c:lblOffset val="100"/>
        <c:noMultiLvlLbl val="0"/>
      </c:catAx>
      <c:valAx>
        <c:axId val="67488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4888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85584056313317E-2"/>
          <c:y val="6.3318389926622684E-2"/>
          <c:w val="0.72373289977956967"/>
          <c:h val="0.85783442077863215"/>
        </c:manualLayout>
      </c:layout>
      <c:lineChart>
        <c:grouping val="standard"/>
        <c:varyColors val="0"/>
        <c:ser>
          <c:idx val="0"/>
          <c:order val="0"/>
          <c:tx>
            <c:strRef>
              <c:f>Grafik!$B$59</c:f>
              <c:strCache>
                <c:ptCount val="1"/>
                <c:pt idx="0">
                  <c:v>ADG CX </c:v>
                </c:pt>
              </c:strCache>
            </c:strRef>
          </c:tx>
          <c:cat>
            <c:multiLvlStrRef>
              <c:f>Grafik!$C$57:$O$58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Grafik!$C$59:$O$59</c:f>
              <c:numCache>
                <c:formatCode>General</c:formatCode>
                <c:ptCount val="13"/>
                <c:pt idx="1">
                  <c:v>299.76</c:v>
                </c:pt>
                <c:pt idx="2">
                  <c:v>516.07000000000005</c:v>
                </c:pt>
                <c:pt idx="3">
                  <c:v>559.88</c:v>
                </c:pt>
                <c:pt idx="4">
                  <c:v>901.79</c:v>
                </c:pt>
                <c:pt idx="5">
                  <c:v>547.02</c:v>
                </c:pt>
                <c:pt idx="6">
                  <c:v>790.48</c:v>
                </c:pt>
                <c:pt idx="7">
                  <c:v>879.17</c:v>
                </c:pt>
                <c:pt idx="8">
                  <c:v>584.54</c:v>
                </c:pt>
                <c:pt idx="9">
                  <c:v>610.53</c:v>
                </c:pt>
                <c:pt idx="10">
                  <c:v>573.35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8-8D41-A4E0-C8682AD0FA41}"/>
            </c:ext>
          </c:extLst>
        </c:ser>
        <c:ser>
          <c:idx val="1"/>
          <c:order val="1"/>
          <c:tx>
            <c:strRef>
              <c:f>Grafik!$B$60</c:f>
              <c:strCache>
                <c:ptCount val="1"/>
                <c:pt idx="0">
                  <c:v>ADG TX </c:v>
                </c:pt>
              </c:strCache>
            </c:strRef>
          </c:tx>
          <c:cat>
            <c:multiLvlStrRef>
              <c:f>Grafik!$C$57:$O$58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Grafik!$C$60:$O$60</c:f>
              <c:numCache>
                <c:formatCode>General</c:formatCode>
                <c:ptCount val="13"/>
                <c:pt idx="1">
                  <c:v>321.43</c:v>
                </c:pt>
                <c:pt idx="2">
                  <c:v>491.23</c:v>
                </c:pt>
                <c:pt idx="3">
                  <c:v>664.62</c:v>
                </c:pt>
                <c:pt idx="4">
                  <c:v>770.13</c:v>
                </c:pt>
                <c:pt idx="5">
                  <c:v>659.74</c:v>
                </c:pt>
                <c:pt idx="6">
                  <c:v>910.39</c:v>
                </c:pt>
                <c:pt idx="7">
                  <c:v>642.21</c:v>
                </c:pt>
                <c:pt idx="8">
                  <c:v>630.52</c:v>
                </c:pt>
                <c:pt idx="9">
                  <c:v>619.04999999999995</c:v>
                </c:pt>
                <c:pt idx="10">
                  <c:v>638.17999999999995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8-8D41-A4E0-C8682AD0FA41}"/>
            </c:ext>
          </c:extLst>
        </c:ser>
        <c:ser>
          <c:idx val="2"/>
          <c:order val="2"/>
          <c:tx>
            <c:strRef>
              <c:f>Grafik!$B$61</c:f>
              <c:strCache>
                <c:ptCount val="1"/>
                <c:pt idx="0">
                  <c:v>STANDARD (Brede, 2006)</c:v>
                </c:pt>
              </c:strCache>
            </c:strRef>
          </c:tx>
          <c:cat>
            <c:multiLvlStrRef>
              <c:f>Grafik!$C$57:$O$58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Grafik!$C$61:$O$61</c:f>
              <c:numCache>
                <c:formatCode>General</c:formatCode>
                <c:ptCount val="13"/>
                <c:pt idx="0">
                  <c:v>324</c:v>
                </c:pt>
                <c:pt idx="1">
                  <c:v>364</c:v>
                </c:pt>
                <c:pt idx="2">
                  <c:v>436</c:v>
                </c:pt>
                <c:pt idx="3">
                  <c:v>557</c:v>
                </c:pt>
                <c:pt idx="4">
                  <c:v>699</c:v>
                </c:pt>
                <c:pt idx="5">
                  <c:v>787</c:v>
                </c:pt>
                <c:pt idx="6">
                  <c:v>878</c:v>
                </c:pt>
                <c:pt idx="7">
                  <c:v>915</c:v>
                </c:pt>
                <c:pt idx="8">
                  <c:v>889</c:v>
                </c:pt>
                <c:pt idx="9">
                  <c:v>834</c:v>
                </c:pt>
                <c:pt idx="10">
                  <c:v>753</c:v>
                </c:pt>
                <c:pt idx="11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8-8D41-A4E0-C8682AD0F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878560"/>
        <c:axId val="674880736"/>
      </c:lineChart>
      <c:catAx>
        <c:axId val="67487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4880736"/>
        <c:crosses val="autoZero"/>
        <c:auto val="1"/>
        <c:lblAlgn val="ctr"/>
        <c:lblOffset val="100"/>
        <c:noMultiLvlLbl val="0"/>
      </c:catAx>
      <c:valAx>
        <c:axId val="67488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4878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Grafik!$B$13</c:f>
              <c:strCache>
                <c:ptCount val="1"/>
                <c:pt idx="0">
                  <c:v>Ave. CX Weight</c:v>
                </c:pt>
              </c:strCache>
            </c:strRef>
          </c:tx>
          <c:cat>
            <c:multiLvlStrRef>
              <c:f>Grafik!$C$11:$O$12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Grafik!$C$13:$O$13</c:f>
              <c:numCache>
                <c:formatCode>General</c:formatCode>
                <c:ptCount val="13"/>
                <c:pt idx="0">
                  <c:v>6.49</c:v>
                </c:pt>
                <c:pt idx="1">
                  <c:v>10.69</c:v>
                </c:pt>
                <c:pt idx="2">
                  <c:v>17.91</c:v>
                </c:pt>
                <c:pt idx="3">
                  <c:v>25.75</c:v>
                </c:pt>
                <c:pt idx="4">
                  <c:v>38.380000000000003</c:v>
                </c:pt>
                <c:pt idx="5">
                  <c:v>46.03</c:v>
                </c:pt>
                <c:pt idx="6">
                  <c:v>57.1</c:v>
                </c:pt>
                <c:pt idx="7">
                  <c:v>69.41</c:v>
                </c:pt>
                <c:pt idx="8">
                  <c:v>71.959999999999994</c:v>
                </c:pt>
                <c:pt idx="9">
                  <c:v>83.42</c:v>
                </c:pt>
                <c:pt idx="10">
                  <c:v>86.76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D-994E-8523-B604F2423FB5}"/>
            </c:ext>
          </c:extLst>
        </c:ser>
        <c:ser>
          <c:idx val="1"/>
          <c:order val="1"/>
          <c:tx>
            <c:strRef>
              <c:f>Grafik!$B$14</c:f>
              <c:strCache>
                <c:ptCount val="1"/>
                <c:pt idx="0">
                  <c:v>Ave. TX Weight</c:v>
                </c:pt>
              </c:strCache>
            </c:strRef>
          </c:tx>
          <c:cat>
            <c:multiLvlStrRef>
              <c:f>Grafik!$C$11:$O$12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Grafik!$C$14:$O$14</c:f>
              <c:numCache>
                <c:formatCode>General</c:formatCode>
                <c:ptCount val="13"/>
                <c:pt idx="0">
                  <c:v>6.38</c:v>
                </c:pt>
                <c:pt idx="1">
                  <c:v>10.88</c:v>
                </c:pt>
                <c:pt idx="2">
                  <c:v>17.760000000000002</c:v>
                </c:pt>
                <c:pt idx="3">
                  <c:v>27.06</c:v>
                </c:pt>
                <c:pt idx="4">
                  <c:v>37.85</c:v>
                </c:pt>
                <c:pt idx="5">
                  <c:v>47.08</c:v>
                </c:pt>
                <c:pt idx="6">
                  <c:v>59.83</c:v>
                </c:pt>
                <c:pt idx="7">
                  <c:v>68.819999999999993</c:v>
                </c:pt>
                <c:pt idx="8" formatCode="0.00">
                  <c:v>77</c:v>
                </c:pt>
                <c:pt idx="9">
                  <c:v>84.38</c:v>
                </c:pt>
                <c:pt idx="10">
                  <c:v>95.73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D-994E-8523-B604F2423FB5}"/>
            </c:ext>
          </c:extLst>
        </c:ser>
        <c:ser>
          <c:idx val="2"/>
          <c:order val="2"/>
          <c:tx>
            <c:strRef>
              <c:f>Grafik!$B$15</c:f>
              <c:strCache>
                <c:ptCount val="1"/>
                <c:pt idx="0">
                  <c:v>STANDARD (Brede,2006)</c:v>
                </c:pt>
              </c:strCache>
            </c:strRef>
          </c:tx>
          <c:cat>
            <c:multiLvlStrRef>
              <c:f>Grafik!$C$11:$O$12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Grafik!$C$15:$O$15</c:f>
              <c:numCache>
                <c:formatCode>General</c:formatCode>
                <c:ptCount val="13"/>
                <c:pt idx="0">
                  <c:v>9.14</c:v>
                </c:pt>
                <c:pt idx="1">
                  <c:v>14.06</c:v>
                </c:pt>
                <c:pt idx="2">
                  <c:v>19.88</c:v>
                </c:pt>
                <c:pt idx="3">
                  <c:v>26.94</c:v>
                </c:pt>
                <c:pt idx="4">
                  <c:v>36.17</c:v>
                </c:pt>
                <c:pt idx="5">
                  <c:v>46.9</c:v>
                </c:pt>
                <c:pt idx="6">
                  <c:v>58.93</c:v>
                </c:pt>
                <c:pt idx="7">
                  <c:v>71.67</c:v>
                </c:pt>
                <c:pt idx="8">
                  <c:v>84.23</c:v>
                </c:pt>
                <c:pt idx="9">
                  <c:v>96.04</c:v>
                </c:pt>
                <c:pt idx="10">
                  <c:v>106.91</c:v>
                </c:pt>
                <c:pt idx="11">
                  <c:v>116.73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D-994E-8523-B604F2423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51904"/>
        <c:axId val="726601104"/>
      </c:lineChart>
      <c:catAx>
        <c:axId val="5096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6601104"/>
        <c:crosses val="autoZero"/>
        <c:auto val="1"/>
        <c:lblAlgn val="ctr"/>
        <c:lblOffset val="100"/>
        <c:noMultiLvlLbl val="0"/>
      </c:catAx>
      <c:valAx>
        <c:axId val="72660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965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Grafik!$B$150</c:f>
              <c:strCache>
                <c:ptCount val="1"/>
                <c:pt idx="0">
                  <c:v>FCR CX </c:v>
                </c:pt>
              </c:strCache>
            </c:strRef>
          </c:tx>
          <c:cat>
            <c:multiLvlStrRef>
              <c:f>Grafik!$C$148:$O$149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Grafik!$C$150:$O$150</c:f>
              <c:numCache>
                <c:formatCode>General</c:formatCode>
                <c:ptCount val="13"/>
                <c:pt idx="1">
                  <c:v>1.3</c:v>
                </c:pt>
                <c:pt idx="2">
                  <c:v>1.25</c:v>
                </c:pt>
                <c:pt idx="3">
                  <c:v>1.42</c:v>
                </c:pt>
                <c:pt idx="4">
                  <c:v>1.56</c:v>
                </c:pt>
                <c:pt idx="5">
                  <c:v>1.97</c:v>
                </c:pt>
                <c:pt idx="6">
                  <c:v>1.99</c:v>
                </c:pt>
                <c:pt idx="7">
                  <c:v>2.11</c:v>
                </c:pt>
                <c:pt idx="8">
                  <c:v>2.4700000000000002</c:v>
                </c:pt>
                <c:pt idx="9">
                  <c:v>2.44</c:v>
                </c:pt>
                <c:pt idx="10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8-0B4C-AE28-677236D1D609}"/>
            </c:ext>
          </c:extLst>
        </c:ser>
        <c:ser>
          <c:idx val="1"/>
          <c:order val="1"/>
          <c:tx>
            <c:strRef>
              <c:f>Grafik!$B$151</c:f>
              <c:strCache>
                <c:ptCount val="1"/>
                <c:pt idx="0">
                  <c:v>FCR TX </c:v>
                </c:pt>
              </c:strCache>
            </c:strRef>
          </c:tx>
          <c:cat>
            <c:multiLvlStrRef>
              <c:f>Grafik!$C$148:$O$149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Grafik!$C$151:$O$151</c:f>
              <c:numCache>
                <c:formatCode>General</c:formatCode>
                <c:ptCount val="13"/>
                <c:pt idx="1">
                  <c:v>0.98</c:v>
                </c:pt>
                <c:pt idx="2">
                  <c:v>1.18</c:v>
                </c:pt>
                <c:pt idx="3">
                  <c:v>1.42</c:v>
                </c:pt>
                <c:pt idx="4">
                  <c:v>1.51</c:v>
                </c:pt>
                <c:pt idx="5">
                  <c:v>1.53</c:v>
                </c:pt>
                <c:pt idx="6">
                  <c:v>1.51</c:v>
                </c:pt>
                <c:pt idx="7">
                  <c:v>1.72</c:v>
                </c:pt>
                <c:pt idx="8">
                  <c:v>1.87</c:v>
                </c:pt>
                <c:pt idx="9">
                  <c:v>1.93</c:v>
                </c:pt>
                <c:pt idx="10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8-0B4C-AE28-677236D1D609}"/>
            </c:ext>
          </c:extLst>
        </c:ser>
        <c:ser>
          <c:idx val="2"/>
          <c:order val="2"/>
          <c:tx>
            <c:strRef>
              <c:f>Grafik!$B$152</c:f>
              <c:strCache>
                <c:ptCount val="1"/>
                <c:pt idx="0">
                  <c:v>STANDARD (Michael R.M, 1997)</c:v>
                </c:pt>
              </c:strCache>
            </c:strRef>
          </c:tx>
          <c:cat>
            <c:multiLvlStrRef>
              <c:f>Grafik!$C$148:$O$149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Grafik!$C$152:$O$152</c:f>
              <c:numCache>
                <c:formatCode>General</c:formatCode>
                <c:ptCount val="13"/>
                <c:pt idx="0">
                  <c:v>1.01</c:v>
                </c:pt>
                <c:pt idx="1">
                  <c:v>1.19</c:v>
                </c:pt>
                <c:pt idx="2">
                  <c:v>1.3</c:v>
                </c:pt>
                <c:pt idx="3">
                  <c:v>1.41</c:v>
                </c:pt>
                <c:pt idx="4">
                  <c:v>1.56</c:v>
                </c:pt>
                <c:pt idx="5">
                  <c:v>1.86</c:v>
                </c:pt>
                <c:pt idx="6">
                  <c:v>2.06</c:v>
                </c:pt>
                <c:pt idx="7">
                  <c:v>2.21</c:v>
                </c:pt>
                <c:pt idx="8">
                  <c:v>2.2599999999999998</c:v>
                </c:pt>
                <c:pt idx="9">
                  <c:v>2.42</c:v>
                </c:pt>
                <c:pt idx="10">
                  <c:v>2.58</c:v>
                </c:pt>
                <c:pt idx="1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8-0B4C-AE28-677236D1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0352"/>
        <c:axId val="726602736"/>
      </c:lineChart>
      <c:catAx>
        <c:axId val="726610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6602736"/>
        <c:crosses val="autoZero"/>
        <c:auto val="1"/>
        <c:lblAlgn val="ctr"/>
        <c:lblOffset val="100"/>
        <c:noMultiLvlLbl val="0"/>
      </c:catAx>
      <c:valAx>
        <c:axId val="726602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661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Grafik!$B$194</c:f>
              <c:strCache>
                <c:ptCount val="1"/>
                <c:pt idx="0">
                  <c:v>ADG CX </c:v>
                </c:pt>
              </c:strCache>
            </c:strRef>
          </c:tx>
          <c:cat>
            <c:multiLvlStrRef>
              <c:f>Grafik!$C$192:$O$193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Grafik!$C$194:$O$194</c:f>
              <c:numCache>
                <c:formatCode>General</c:formatCode>
                <c:ptCount val="13"/>
                <c:pt idx="1">
                  <c:v>299.76</c:v>
                </c:pt>
                <c:pt idx="2">
                  <c:v>516.07000000000005</c:v>
                </c:pt>
                <c:pt idx="3">
                  <c:v>559.88</c:v>
                </c:pt>
                <c:pt idx="4">
                  <c:v>901.79</c:v>
                </c:pt>
                <c:pt idx="5">
                  <c:v>547.02</c:v>
                </c:pt>
                <c:pt idx="6">
                  <c:v>790.48</c:v>
                </c:pt>
                <c:pt idx="7">
                  <c:v>879.17</c:v>
                </c:pt>
                <c:pt idx="8">
                  <c:v>584.54</c:v>
                </c:pt>
                <c:pt idx="9">
                  <c:v>610.53</c:v>
                </c:pt>
                <c:pt idx="10">
                  <c:v>573.35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A-934A-8922-821FE4A9E4D8}"/>
            </c:ext>
          </c:extLst>
        </c:ser>
        <c:ser>
          <c:idx val="1"/>
          <c:order val="1"/>
          <c:tx>
            <c:strRef>
              <c:f>Grafik!$B$195</c:f>
              <c:strCache>
                <c:ptCount val="1"/>
                <c:pt idx="0">
                  <c:v>ADG TX </c:v>
                </c:pt>
              </c:strCache>
            </c:strRef>
          </c:tx>
          <c:cat>
            <c:multiLvlStrRef>
              <c:f>Grafik!$C$192:$O$193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Grafik!$C$195:$O$195</c:f>
              <c:numCache>
                <c:formatCode>General</c:formatCode>
                <c:ptCount val="13"/>
                <c:pt idx="1">
                  <c:v>321.43</c:v>
                </c:pt>
                <c:pt idx="2">
                  <c:v>491.23</c:v>
                </c:pt>
                <c:pt idx="3">
                  <c:v>664.62</c:v>
                </c:pt>
                <c:pt idx="4">
                  <c:v>770.13</c:v>
                </c:pt>
                <c:pt idx="5">
                  <c:v>659.74</c:v>
                </c:pt>
                <c:pt idx="6">
                  <c:v>910.39</c:v>
                </c:pt>
                <c:pt idx="7">
                  <c:v>642.21</c:v>
                </c:pt>
                <c:pt idx="8">
                  <c:v>630.52</c:v>
                </c:pt>
                <c:pt idx="9">
                  <c:v>619.04999999999995</c:v>
                </c:pt>
                <c:pt idx="10">
                  <c:v>638.17999999999995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A-934A-8922-821FE4A9E4D8}"/>
            </c:ext>
          </c:extLst>
        </c:ser>
        <c:ser>
          <c:idx val="2"/>
          <c:order val="2"/>
          <c:tx>
            <c:strRef>
              <c:f>Grafik!$B$196</c:f>
              <c:strCache>
                <c:ptCount val="1"/>
                <c:pt idx="0">
                  <c:v>STANDARD (Brede, 2006)</c:v>
                </c:pt>
              </c:strCache>
            </c:strRef>
          </c:tx>
          <c:cat>
            <c:multiLvlStrRef>
              <c:f>Grafik!$C$192:$O$193</c:f>
              <c:multiLvlStrCache>
                <c:ptCount val="13"/>
                <c:lvl>
                  <c:pt idx="0">
                    <c:v>26</c:v>
                  </c:pt>
                  <c:pt idx="1">
                    <c:v>40</c:v>
                  </c:pt>
                  <c:pt idx="2">
                    <c:v>54</c:v>
                  </c:pt>
                  <c:pt idx="3">
                    <c:v>68</c:v>
                  </c:pt>
                  <c:pt idx="4">
                    <c:v>82</c:v>
                  </c:pt>
                  <c:pt idx="5">
                    <c:v>96</c:v>
                  </c:pt>
                  <c:pt idx="6">
                    <c:v>110</c:v>
                  </c:pt>
                  <c:pt idx="7">
                    <c:v>124</c:v>
                  </c:pt>
                  <c:pt idx="8">
                    <c:v>138</c:v>
                  </c:pt>
                  <c:pt idx="9">
                    <c:v>152</c:v>
                  </c:pt>
                  <c:pt idx="10">
                    <c:v>166</c:v>
                  </c:pt>
                  <c:pt idx="11">
                    <c:v>180</c:v>
                  </c:pt>
                  <c:pt idx="12">
                    <c:v>AGE </c:v>
                  </c:pt>
                </c:lvl>
                <c:lvl/>
              </c:multiLvlStrCache>
            </c:multiLvlStrRef>
          </c:cat>
          <c:val>
            <c:numRef>
              <c:f>Grafik!$C$196:$O$196</c:f>
              <c:numCache>
                <c:formatCode>General</c:formatCode>
                <c:ptCount val="13"/>
                <c:pt idx="0">
                  <c:v>324</c:v>
                </c:pt>
                <c:pt idx="1">
                  <c:v>364</c:v>
                </c:pt>
                <c:pt idx="2">
                  <c:v>436</c:v>
                </c:pt>
                <c:pt idx="3">
                  <c:v>557</c:v>
                </c:pt>
                <c:pt idx="4">
                  <c:v>699</c:v>
                </c:pt>
                <c:pt idx="5">
                  <c:v>787</c:v>
                </c:pt>
                <c:pt idx="6">
                  <c:v>878</c:v>
                </c:pt>
                <c:pt idx="7">
                  <c:v>915</c:v>
                </c:pt>
                <c:pt idx="8">
                  <c:v>889</c:v>
                </c:pt>
                <c:pt idx="9">
                  <c:v>834</c:v>
                </c:pt>
                <c:pt idx="10">
                  <c:v>753</c:v>
                </c:pt>
                <c:pt idx="11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A-934A-8922-821FE4A9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7088"/>
        <c:axId val="726604912"/>
      </c:lineChart>
      <c:catAx>
        <c:axId val="72660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6604912"/>
        <c:crosses val="autoZero"/>
        <c:auto val="1"/>
        <c:lblAlgn val="ctr"/>
        <c:lblOffset val="100"/>
        <c:noMultiLvlLbl val="0"/>
      </c:catAx>
      <c:valAx>
        <c:axId val="726604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660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5" Type="http://schemas.openxmlformats.org/officeDocument/2006/relationships/chart" Target="../charts/chart5.xml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1346418</xdr:colOff>
      <xdr:row>111</xdr:row>
      <xdr:rowOff>0</xdr:rowOff>
    </xdr:from>
    <xdr:to>
      <xdr:col>14</xdr:col>
      <xdr:colOff>485665</xdr:colOff>
      <xdr:row>134</xdr:row>
      <xdr:rowOff>171450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1352550</xdr:colOff>
      <xdr:row>82</xdr:row>
      <xdr:rowOff>57150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965653" y="1234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d-ID" sz="1100"/>
        </a:p>
      </xdr:txBody>
    </xdr:sp>
    <xdr:clientData/>
  </xdr:oneCellAnchor>
  <xdr:oneCellAnchor>
    <xdr:from>
      <xdr:col>2</xdr:col>
      <xdr:colOff>85725</xdr:colOff>
      <xdr:row>82</xdr:row>
      <xdr:rowOff>47625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95811" y="12331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d-ID" sz="1100"/>
        </a:p>
      </xdr:txBody>
    </xdr:sp>
    <xdr:clientData/>
  </xdr:oneCellAnchor>
  <xdr:oneCellAnchor>
    <xdr:from>
      <xdr:col>3</xdr:col>
      <xdr:colOff>381000</xdr:colOff>
      <xdr:row>82</xdr:row>
      <xdr:rowOff>57150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304190" y="1234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d-ID" sz="1100"/>
        </a:p>
      </xdr:txBody>
    </xdr:sp>
    <xdr:clientData/>
  </xdr:oneCellAnchor>
  <xdr:oneCellAnchor>
    <xdr:from>
      <xdr:col>5</xdr:col>
      <xdr:colOff>504825</xdr:colOff>
      <xdr:row>82</xdr:row>
      <xdr:rowOff>57150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4654222" y="1234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d-ID" sz="1100"/>
        </a:p>
      </xdr:txBody>
    </xdr:sp>
    <xdr:clientData/>
  </xdr:oneCellAnchor>
  <xdr:oneCellAnchor>
    <xdr:from>
      <xdr:col>7</xdr:col>
      <xdr:colOff>190500</xdr:colOff>
      <xdr:row>82</xdr:row>
      <xdr:rowOff>57150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566103" y="1234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d-ID" sz="1100"/>
        </a:p>
      </xdr:txBody>
    </xdr:sp>
    <xdr:clientData/>
  </xdr:oneCellAnchor>
  <xdr:oneCellAnchor>
    <xdr:from>
      <xdr:col>8</xdr:col>
      <xdr:colOff>561975</xdr:colOff>
      <xdr:row>82</xdr:row>
      <xdr:rowOff>57150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6550682" y="123411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d-ID" sz="1100"/>
        </a:p>
      </xdr:txBody>
    </xdr:sp>
    <xdr:clientData/>
  </xdr:oneCellAnchor>
  <xdr:oneCellAnchor>
    <xdr:from>
      <xdr:col>1</xdr:col>
      <xdr:colOff>1259054</xdr:colOff>
      <xdr:row>109</xdr:row>
      <xdr:rowOff>109484</xdr:rowOff>
    </xdr:from>
    <xdr:ext cx="1682897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872157" y="17046467"/>
          <a:ext cx="16828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FEED CONSUMPTION (KG)</a:t>
          </a:r>
        </a:p>
      </xdr:txBody>
    </xdr:sp>
    <xdr:clientData/>
  </xdr:oneCellAnchor>
  <xdr:twoCellAnchor>
    <xdr:from>
      <xdr:col>2</xdr:col>
      <xdr:colOff>459828</xdr:colOff>
      <xdr:row>111</xdr:row>
      <xdr:rowOff>175171</xdr:rowOff>
    </xdr:from>
    <xdr:to>
      <xdr:col>6</xdr:col>
      <xdr:colOff>383190</xdr:colOff>
      <xdr:row>113</xdr:row>
      <xdr:rowOff>76636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769914" y="17484395"/>
          <a:ext cx="2375776" cy="27370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 b="1"/>
            <a:t>AVE.</a:t>
          </a:r>
          <a:r>
            <a:rPr lang="id-ID" sz="1100" b="1" baseline="0"/>
            <a:t> FEED CONSUMPTION / PIG (KG)</a:t>
          </a:r>
          <a:endParaRPr lang="id-ID" sz="1100" b="1"/>
        </a:p>
      </xdr:txBody>
    </xdr:sp>
    <xdr:clientData/>
  </xdr:twoCellAnchor>
  <xdr:oneCellAnchor>
    <xdr:from>
      <xdr:col>1</xdr:col>
      <xdr:colOff>525519</xdr:colOff>
      <xdr:row>61</xdr:row>
      <xdr:rowOff>76638</xdr:rowOff>
    </xdr:from>
    <xdr:ext cx="927370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138622" y="9568793"/>
          <a:ext cx="9273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ADG</a:t>
          </a:r>
          <a:r>
            <a:rPr lang="id-ID" sz="1100" baseline="0"/>
            <a:t> (</a:t>
          </a:r>
          <a:r>
            <a:rPr lang="id-ID" sz="1100"/>
            <a:t>GRAM)</a:t>
          </a:r>
        </a:p>
      </xdr:txBody>
    </xdr:sp>
    <xdr:clientData/>
  </xdr:oneCellAnchor>
  <xdr:oneCellAnchor>
    <xdr:from>
      <xdr:col>1</xdr:col>
      <xdr:colOff>420353</xdr:colOff>
      <xdr:row>16</xdr:row>
      <xdr:rowOff>153273</xdr:rowOff>
    </xdr:from>
    <xdr:ext cx="1228734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033456" y="2945083"/>
          <a:ext cx="1228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 b="1"/>
            <a:t>LIVE</a:t>
          </a:r>
          <a:r>
            <a:rPr lang="id-ID" sz="1100"/>
            <a:t> </a:t>
          </a:r>
          <a:r>
            <a:rPr lang="id-ID" sz="1100" b="1"/>
            <a:t>WEIGHT</a:t>
          </a:r>
          <a:r>
            <a:rPr lang="id-ID" sz="1100"/>
            <a:t> (</a:t>
          </a:r>
          <a:r>
            <a:rPr lang="id-ID" sz="1100" b="1"/>
            <a:t>KG</a:t>
          </a:r>
          <a:r>
            <a:rPr lang="id-ID" sz="1100"/>
            <a:t>)</a:t>
          </a:r>
        </a:p>
      </xdr:txBody>
    </xdr:sp>
    <xdr:clientData/>
  </xdr:oneCellAnchor>
  <xdr:twoCellAnchor>
    <xdr:from>
      <xdr:col>1</xdr:col>
      <xdr:colOff>591207</xdr:colOff>
      <xdr:row>68</xdr:row>
      <xdr:rowOff>142328</xdr:rowOff>
    </xdr:from>
    <xdr:to>
      <xdr:col>13</xdr:col>
      <xdr:colOff>416035</xdr:colOff>
      <xdr:row>86</xdr:row>
      <xdr:rowOff>21897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1302846</xdr:colOff>
      <xdr:row>69</xdr:row>
      <xdr:rowOff>120431</xdr:rowOff>
    </xdr:from>
    <xdr:to>
      <xdr:col>3</xdr:col>
      <xdr:colOff>405087</xdr:colOff>
      <xdr:row>70</xdr:row>
      <xdr:rowOff>153276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915949" y="9984828"/>
          <a:ext cx="1412328" cy="21896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 b="1"/>
            <a:t>ADG </a:t>
          </a:r>
          <a:r>
            <a:rPr lang="id-ID" sz="1100" b="1" baseline="0"/>
            <a:t> (</a:t>
          </a:r>
          <a:r>
            <a:rPr lang="id-ID" sz="1100" b="1"/>
            <a:t>GRAM/DAY)</a:t>
          </a:r>
        </a:p>
      </xdr:txBody>
    </xdr:sp>
    <xdr:clientData/>
  </xdr:twoCellAnchor>
  <xdr:twoCellAnchor>
    <xdr:from>
      <xdr:col>1</xdr:col>
      <xdr:colOff>481725</xdr:colOff>
      <xdr:row>19</xdr:row>
      <xdr:rowOff>21897</xdr:rowOff>
    </xdr:from>
    <xdr:to>
      <xdr:col>12</xdr:col>
      <xdr:colOff>10948</xdr:colOff>
      <xdr:row>44</xdr:row>
      <xdr:rowOff>32844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1171466</xdr:colOff>
      <xdr:row>20</xdr:row>
      <xdr:rowOff>98535</xdr:rowOff>
    </xdr:from>
    <xdr:to>
      <xdr:col>3</xdr:col>
      <xdr:colOff>470776</xdr:colOff>
      <xdr:row>21</xdr:row>
      <xdr:rowOff>153275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784569" y="3448707"/>
          <a:ext cx="1609397" cy="2408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 b="1" baseline="0"/>
            <a:t>AVE. LIVE WEIGHT (KG</a:t>
          </a:r>
          <a:r>
            <a:rPr lang="id-ID" sz="1100" b="1"/>
            <a:t>)</a:t>
          </a:r>
        </a:p>
      </xdr:txBody>
    </xdr:sp>
    <xdr:clientData/>
  </xdr:twoCellAnchor>
  <xdr:twoCellAnchor>
    <xdr:from>
      <xdr:col>1</xdr:col>
      <xdr:colOff>514570</xdr:colOff>
      <xdr:row>154</xdr:row>
      <xdr:rowOff>10949</xdr:rowOff>
    </xdr:from>
    <xdr:to>
      <xdr:col>14</xdr:col>
      <xdr:colOff>21897</xdr:colOff>
      <xdr:row>171</xdr:row>
      <xdr:rowOff>175173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438150</xdr:colOff>
      <xdr:row>197</xdr:row>
      <xdr:rowOff>104775</xdr:rowOff>
    </xdr:from>
    <xdr:ext cx="844205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051253" y="32489775"/>
          <a:ext cx="8442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GRAM/DAY</a:t>
          </a:r>
        </a:p>
      </xdr:txBody>
    </xdr:sp>
    <xdr:clientData/>
  </xdr:oneCellAnchor>
  <xdr:twoCellAnchor>
    <xdr:from>
      <xdr:col>10</xdr:col>
      <xdr:colOff>54741</xdr:colOff>
      <xdr:row>113</xdr:row>
      <xdr:rowOff>142328</xdr:rowOff>
    </xdr:from>
    <xdr:to>
      <xdr:col>10</xdr:col>
      <xdr:colOff>503620</xdr:colOff>
      <xdr:row>116</xdr:row>
      <xdr:rowOff>175173</xdr:rowOff>
    </xdr:to>
    <xdr:sp macro="" textlink="">
      <xdr:nvSpPr>
        <xdr:cNvPr id="54" name="Right Brac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7543362" y="19312759"/>
          <a:ext cx="448879" cy="591207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7</xdr:col>
      <xdr:colOff>306552</xdr:colOff>
      <xdr:row>26</xdr:row>
      <xdr:rowOff>43793</xdr:rowOff>
    </xdr:from>
    <xdr:to>
      <xdr:col>7</xdr:col>
      <xdr:colOff>580259</xdr:colOff>
      <xdr:row>27</xdr:row>
      <xdr:rowOff>164225</xdr:rowOff>
    </xdr:to>
    <xdr:sp macro="" textlink="">
      <xdr:nvSpPr>
        <xdr:cNvPr id="55" name="Right Brac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5955862" y="4510690"/>
          <a:ext cx="273707" cy="306552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8</xdr:col>
      <xdr:colOff>437931</xdr:colOff>
      <xdr:row>75</xdr:row>
      <xdr:rowOff>21897</xdr:rowOff>
    </xdr:from>
    <xdr:to>
      <xdr:col>9</xdr:col>
      <xdr:colOff>32845</xdr:colOff>
      <xdr:row>76</xdr:row>
      <xdr:rowOff>76638</xdr:rowOff>
    </xdr:to>
    <xdr:sp macro="" textlink="">
      <xdr:nvSpPr>
        <xdr:cNvPr id="56" name="Right Brac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6700345" y="12119742"/>
          <a:ext cx="208017" cy="240862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98535</xdr:colOff>
      <xdr:row>74</xdr:row>
      <xdr:rowOff>175171</xdr:rowOff>
    </xdr:from>
    <xdr:to>
      <xdr:col>10</xdr:col>
      <xdr:colOff>240862</xdr:colOff>
      <xdr:row>77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6974052" y="12086895"/>
          <a:ext cx="755431" cy="38319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900"/>
            <a:t>Different:</a:t>
          </a:r>
        </a:p>
        <a:p>
          <a:pPr algn="ctr"/>
          <a:r>
            <a:rPr lang="id-ID" sz="900"/>
            <a:t>64,83 Gram</a:t>
          </a:r>
        </a:p>
      </xdr:txBody>
    </xdr:sp>
    <xdr:clientData/>
  </xdr:twoCellAnchor>
  <xdr:twoCellAnchor>
    <xdr:from>
      <xdr:col>8</xdr:col>
      <xdr:colOff>339396</xdr:colOff>
      <xdr:row>156</xdr:row>
      <xdr:rowOff>32845</xdr:rowOff>
    </xdr:from>
    <xdr:to>
      <xdr:col>9</xdr:col>
      <xdr:colOff>109483</xdr:colOff>
      <xdr:row>160</xdr:row>
      <xdr:rowOff>87586</xdr:rowOff>
    </xdr:to>
    <xdr:sp macro="" textlink="">
      <xdr:nvSpPr>
        <xdr:cNvPr id="58" name="Right Brac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6601810" y="26275862"/>
          <a:ext cx="383190" cy="799224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9</xdr:col>
      <xdr:colOff>164224</xdr:colOff>
      <xdr:row>157</xdr:row>
      <xdr:rowOff>120431</xdr:rowOff>
    </xdr:from>
    <xdr:to>
      <xdr:col>11</xdr:col>
      <xdr:colOff>76638</xdr:colOff>
      <xdr:row>158</xdr:row>
      <xdr:rowOff>175172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7039741" y="26549569"/>
          <a:ext cx="1138621" cy="24086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1100"/>
            <a:t>Different : 0,8</a:t>
          </a:r>
        </a:p>
      </xdr:txBody>
    </xdr:sp>
    <xdr:clientData/>
  </xdr:twoCellAnchor>
  <xdr:twoCellAnchor>
    <xdr:from>
      <xdr:col>1</xdr:col>
      <xdr:colOff>547414</xdr:colOff>
      <xdr:row>199</xdr:row>
      <xdr:rowOff>0</xdr:rowOff>
    </xdr:from>
    <xdr:to>
      <xdr:col>13</xdr:col>
      <xdr:colOff>0</xdr:colOff>
      <xdr:row>214</xdr:row>
      <xdr:rowOff>164224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1226207</xdr:colOff>
      <xdr:row>199</xdr:row>
      <xdr:rowOff>98535</xdr:rowOff>
    </xdr:from>
    <xdr:to>
      <xdr:col>1</xdr:col>
      <xdr:colOff>1226207</xdr:colOff>
      <xdr:row>213</xdr:row>
      <xdr:rowOff>17188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V="1">
          <a:off x="1839310" y="36578190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1718879</xdr:colOff>
      <xdr:row>199</xdr:row>
      <xdr:rowOff>109483</xdr:rowOff>
    </xdr:from>
    <xdr:to>
      <xdr:col>1</xdr:col>
      <xdr:colOff>1718879</xdr:colOff>
      <xdr:row>213</xdr:row>
      <xdr:rowOff>28136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2331982" y="36589138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109486</xdr:colOff>
      <xdr:row>199</xdr:row>
      <xdr:rowOff>98535</xdr:rowOff>
    </xdr:from>
    <xdr:to>
      <xdr:col>2</xdr:col>
      <xdr:colOff>109486</xdr:colOff>
      <xdr:row>213</xdr:row>
      <xdr:rowOff>17188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V="1">
          <a:off x="2693279" y="36578190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251811</xdr:colOff>
      <xdr:row>199</xdr:row>
      <xdr:rowOff>109483</xdr:rowOff>
    </xdr:from>
    <xdr:to>
      <xdr:col>4</xdr:col>
      <xdr:colOff>251811</xdr:colOff>
      <xdr:row>213</xdr:row>
      <xdr:rowOff>28136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V="1">
          <a:off x="4061811" y="36589138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558363</xdr:colOff>
      <xdr:row>199</xdr:row>
      <xdr:rowOff>109483</xdr:rowOff>
    </xdr:from>
    <xdr:to>
      <xdr:col>5</xdr:col>
      <xdr:colOff>558363</xdr:colOff>
      <xdr:row>213</xdr:row>
      <xdr:rowOff>28136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flipV="1">
          <a:off x="4981466" y="36589138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197069</xdr:colOff>
      <xdr:row>199</xdr:row>
      <xdr:rowOff>98534</xdr:rowOff>
    </xdr:from>
    <xdr:to>
      <xdr:col>7</xdr:col>
      <xdr:colOff>197069</xdr:colOff>
      <xdr:row>213</xdr:row>
      <xdr:rowOff>17187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>
        <a:xfrm flipV="1">
          <a:off x="5846379" y="36578189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470775</xdr:colOff>
      <xdr:row>199</xdr:row>
      <xdr:rowOff>120431</xdr:rowOff>
    </xdr:from>
    <xdr:to>
      <xdr:col>8</xdr:col>
      <xdr:colOff>470775</xdr:colOff>
      <xdr:row>213</xdr:row>
      <xdr:rowOff>39084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 flipV="1">
          <a:off x="6733189" y="36600086"/>
          <a:ext cx="0" cy="2524343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821121</xdr:colOff>
      <xdr:row>215</xdr:row>
      <xdr:rowOff>21897</xdr:rowOff>
    </xdr:from>
    <xdr:to>
      <xdr:col>1</xdr:col>
      <xdr:colOff>1592645</xdr:colOff>
      <xdr:row>218</xdr:row>
      <xdr:rowOff>50471</xdr:rowOff>
    </xdr:to>
    <xdr:sp macro="" textlink="">
      <xdr:nvSpPr>
        <xdr:cNvPr id="68" name="Rounded Rectangular Callout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434224" y="39479483"/>
          <a:ext cx="771524" cy="586936"/>
        </a:xfrm>
        <a:prstGeom prst="wedgeRoundRectCallout">
          <a:avLst>
            <a:gd name="adj1" fmla="val 21887"/>
            <a:gd name="adj2" fmla="val -120709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d-ID" sz="900" b="1"/>
            <a:t>SS</a:t>
          </a:r>
          <a:r>
            <a:rPr lang="id-ID" sz="900"/>
            <a:t>- 16 days</a:t>
          </a:r>
        </a:p>
        <a:p>
          <a:pPr algn="ctr"/>
          <a:r>
            <a:rPr lang="id-ID" sz="900"/>
            <a:t>26-41 days old</a:t>
          </a:r>
          <a:endParaRPr lang="id-ID" sz="800"/>
        </a:p>
      </xdr:txBody>
    </xdr:sp>
    <xdr:clientData/>
  </xdr:twoCellAnchor>
  <xdr:twoCellAnchor>
    <xdr:from>
      <xdr:col>1</xdr:col>
      <xdr:colOff>1620345</xdr:colOff>
      <xdr:row>215</xdr:row>
      <xdr:rowOff>10949</xdr:rowOff>
    </xdr:from>
    <xdr:to>
      <xdr:col>3</xdr:col>
      <xdr:colOff>86819</xdr:colOff>
      <xdr:row>218</xdr:row>
      <xdr:rowOff>39523</xdr:rowOff>
    </xdr:to>
    <xdr:sp macro="" textlink="">
      <xdr:nvSpPr>
        <xdr:cNvPr id="69" name="Rounded Rectangular Callout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33448" y="39468535"/>
          <a:ext cx="1050268" cy="586936"/>
        </a:xfrm>
        <a:prstGeom prst="wedgeRoundRectCallout">
          <a:avLst>
            <a:gd name="adj1" fmla="val -29965"/>
            <a:gd name="adj2" fmla="val -120709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d-ID" sz="900" b="1"/>
            <a:t>PS</a:t>
          </a:r>
          <a:r>
            <a:rPr lang="id-ID" sz="900"/>
            <a:t>- 10 days</a:t>
          </a:r>
        </a:p>
        <a:p>
          <a:pPr algn="ctr"/>
          <a:r>
            <a:rPr lang="id-ID" sz="900"/>
            <a:t>42-51 days old</a:t>
          </a:r>
          <a:endParaRPr lang="id-ID" sz="800"/>
        </a:p>
      </xdr:txBody>
    </xdr:sp>
    <xdr:clientData/>
  </xdr:twoCellAnchor>
  <xdr:twoCellAnchor>
    <xdr:from>
      <xdr:col>3</xdr:col>
      <xdr:colOff>120432</xdr:colOff>
      <xdr:row>215</xdr:row>
      <xdr:rowOff>21898</xdr:rowOff>
    </xdr:from>
    <xdr:to>
      <xdr:col>4</xdr:col>
      <xdr:colOff>282356</xdr:colOff>
      <xdr:row>218</xdr:row>
      <xdr:rowOff>50472</xdr:rowOff>
    </xdr:to>
    <xdr:sp macro="" textlink="">
      <xdr:nvSpPr>
        <xdr:cNvPr id="70" name="Rounded Rectangular Callout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3317329" y="39479484"/>
          <a:ext cx="775027" cy="586936"/>
        </a:xfrm>
        <a:prstGeom prst="wedgeRoundRectCallout">
          <a:avLst>
            <a:gd name="adj1" fmla="val -42501"/>
            <a:gd name="adj2" fmla="val -128367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d-ID" sz="900" b="1"/>
            <a:t>ST</a:t>
          </a:r>
          <a:r>
            <a:rPr lang="id-ID" sz="900"/>
            <a:t>- 45 days</a:t>
          </a:r>
        </a:p>
        <a:p>
          <a:pPr algn="ctr"/>
          <a:r>
            <a:rPr lang="id-ID" sz="900"/>
            <a:t>52-96 days old</a:t>
          </a:r>
          <a:endParaRPr lang="id-ID" sz="800"/>
        </a:p>
      </xdr:txBody>
    </xdr:sp>
    <xdr:clientData/>
  </xdr:twoCellAnchor>
  <xdr:twoCellAnchor>
    <xdr:from>
      <xdr:col>4</xdr:col>
      <xdr:colOff>306552</xdr:colOff>
      <xdr:row>215</xdr:row>
      <xdr:rowOff>32845</xdr:rowOff>
    </xdr:from>
    <xdr:to>
      <xdr:col>5</xdr:col>
      <xdr:colOff>595806</xdr:colOff>
      <xdr:row>218</xdr:row>
      <xdr:rowOff>61419</xdr:rowOff>
    </xdr:to>
    <xdr:sp macro="" textlink="">
      <xdr:nvSpPr>
        <xdr:cNvPr id="71" name="Rounded Rectangular Callout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4116552" y="39490431"/>
          <a:ext cx="902357" cy="586936"/>
        </a:xfrm>
        <a:prstGeom prst="wedgeRoundRectCallout">
          <a:avLst>
            <a:gd name="adj1" fmla="val -26309"/>
            <a:gd name="adj2" fmla="val -128647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d-ID" sz="900" b="1"/>
            <a:t>G1-</a:t>
          </a:r>
          <a:r>
            <a:rPr lang="id-ID" sz="900"/>
            <a:t> 28 days</a:t>
          </a:r>
        </a:p>
        <a:p>
          <a:pPr algn="ctr"/>
          <a:r>
            <a:rPr lang="id-ID" sz="900"/>
            <a:t>97-124 day old</a:t>
          </a:r>
          <a:endParaRPr lang="id-ID" sz="800"/>
        </a:p>
      </xdr:txBody>
    </xdr:sp>
    <xdr:clientData/>
  </xdr:twoCellAnchor>
  <xdr:twoCellAnchor>
    <xdr:from>
      <xdr:col>6</xdr:col>
      <xdr:colOff>21896</xdr:colOff>
      <xdr:row>215</xdr:row>
      <xdr:rowOff>32845</xdr:rowOff>
    </xdr:from>
    <xdr:to>
      <xdr:col>7</xdr:col>
      <xdr:colOff>307646</xdr:colOff>
      <xdr:row>218</xdr:row>
      <xdr:rowOff>61419</xdr:rowOff>
    </xdr:to>
    <xdr:sp macro="" textlink="">
      <xdr:nvSpPr>
        <xdr:cNvPr id="72" name="Rounded Rectangular Callout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5058103" y="39490431"/>
          <a:ext cx="898853" cy="586936"/>
        </a:xfrm>
        <a:prstGeom prst="wedgeRoundRectCallout">
          <a:avLst>
            <a:gd name="adj1" fmla="val -26614"/>
            <a:gd name="adj2" fmla="val -128368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d-ID" sz="900" b="1"/>
            <a:t>G2</a:t>
          </a:r>
          <a:r>
            <a:rPr lang="id-ID" sz="900"/>
            <a:t>-  28 days</a:t>
          </a:r>
        </a:p>
        <a:p>
          <a:pPr algn="ctr"/>
          <a:r>
            <a:rPr lang="id-ID" sz="900"/>
            <a:t>125- 152 day old</a:t>
          </a:r>
          <a:endParaRPr lang="id-ID" sz="800"/>
        </a:p>
      </xdr:txBody>
    </xdr:sp>
    <xdr:clientData/>
  </xdr:twoCellAnchor>
  <xdr:twoCellAnchor>
    <xdr:from>
      <xdr:col>7</xdr:col>
      <xdr:colOff>361294</xdr:colOff>
      <xdr:row>215</xdr:row>
      <xdr:rowOff>43794</xdr:rowOff>
    </xdr:from>
    <xdr:to>
      <xdr:col>9</xdr:col>
      <xdr:colOff>37444</xdr:colOff>
      <xdr:row>218</xdr:row>
      <xdr:rowOff>72368</xdr:rowOff>
    </xdr:to>
    <xdr:sp macro="" textlink="">
      <xdr:nvSpPr>
        <xdr:cNvPr id="73" name="Rounded Rectangular Callout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010604" y="39501380"/>
          <a:ext cx="902357" cy="586936"/>
        </a:xfrm>
        <a:prstGeom prst="wedgeRoundRectCallout">
          <a:avLst>
            <a:gd name="adj1" fmla="val -17318"/>
            <a:gd name="adj2" fmla="val -127058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d-ID" sz="900" b="1"/>
            <a:t>F</a:t>
          </a:r>
          <a:r>
            <a:rPr lang="id-ID" sz="900"/>
            <a:t>- 21days</a:t>
          </a:r>
        </a:p>
        <a:p>
          <a:pPr algn="ctr"/>
          <a:r>
            <a:rPr lang="id-ID" sz="900"/>
            <a:t>153 - 173 day old</a:t>
          </a:r>
          <a:endParaRPr lang="id-ID" sz="800"/>
        </a:p>
      </xdr:txBody>
    </xdr:sp>
    <xdr:clientData/>
  </xdr:twoCellAnchor>
  <xdr:twoCellAnchor>
    <xdr:from>
      <xdr:col>2</xdr:col>
      <xdr:colOff>175173</xdr:colOff>
      <xdr:row>207</xdr:row>
      <xdr:rowOff>120431</xdr:rowOff>
    </xdr:from>
    <xdr:to>
      <xdr:col>4</xdr:col>
      <xdr:colOff>241848</xdr:colOff>
      <xdr:row>210</xdr:row>
      <xdr:rowOff>39086</xdr:rowOff>
    </xdr:to>
    <xdr:sp macro="" textlink="">
      <xdr:nvSpPr>
        <xdr:cNvPr id="74" name="Oval Callout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758966" y="38089052"/>
          <a:ext cx="1292882" cy="477017"/>
        </a:xfrm>
        <a:prstGeom prst="wedgeEllipseCallout">
          <a:avLst>
            <a:gd name="adj1" fmla="val 34949"/>
            <a:gd name="adj2" fmla="val -205073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700" b="1"/>
            <a:t>WATER</a:t>
          </a:r>
          <a:r>
            <a:rPr lang="id-ID" sz="700" b="1" baseline="0"/>
            <a:t> SUPLAY PROBLEM TX &amp; CX</a:t>
          </a:r>
          <a:endParaRPr lang="id-ID" sz="700" b="1"/>
        </a:p>
      </xdr:txBody>
    </xdr:sp>
    <xdr:clientData/>
  </xdr:twoCellAnchor>
  <xdr:twoCellAnchor>
    <xdr:from>
      <xdr:col>4</xdr:col>
      <xdr:colOff>251810</xdr:colOff>
      <xdr:row>207</xdr:row>
      <xdr:rowOff>10948</xdr:rowOff>
    </xdr:from>
    <xdr:to>
      <xdr:col>6</xdr:col>
      <xdr:colOff>127985</xdr:colOff>
      <xdr:row>209</xdr:row>
      <xdr:rowOff>115724</xdr:rowOff>
    </xdr:to>
    <xdr:sp macro="" textlink="">
      <xdr:nvSpPr>
        <xdr:cNvPr id="75" name="Oval Callout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061810" y="37979569"/>
          <a:ext cx="1102382" cy="477017"/>
        </a:xfrm>
        <a:prstGeom prst="wedgeEllipseCallout">
          <a:avLst>
            <a:gd name="adj1" fmla="val 17912"/>
            <a:gd name="adj2" fmla="val -195269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700" b="1"/>
            <a:t>WATER</a:t>
          </a:r>
          <a:r>
            <a:rPr lang="id-ID" sz="700" b="1" baseline="0"/>
            <a:t> SUPLAY PROBLEM TX</a:t>
          </a:r>
          <a:endParaRPr lang="id-ID" sz="700" b="1"/>
        </a:p>
      </xdr:txBody>
    </xdr:sp>
    <xdr:clientData/>
  </xdr:twoCellAnchor>
  <xdr:twoCellAnchor>
    <xdr:from>
      <xdr:col>6</xdr:col>
      <xdr:colOff>120432</xdr:colOff>
      <xdr:row>208</xdr:row>
      <xdr:rowOff>21897</xdr:rowOff>
    </xdr:from>
    <xdr:to>
      <xdr:col>8</xdr:col>
      <xdr:colOff>437931</xdr:colOff>
      <xdr:row>211</xdr:row>
      <xdr:rowOff>164224</xdr:rowOff>
    </xdr:to>
    <xdr:sp macro="" textlink="">
      <xdr:nvSpPr>
        <xdr:cNvPr id="76" name="Oval Callout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5156639" y="34454225"/>
          <a:ext cx="1543706" cy="700689"/>
        </a:xfrm>
        <a:prstGeom prst="wedgeEllipseCallout">
          <a:avLst>
            <a:gd name="adj1" fmla="val -45654"/>
            <a:gd name="adj2" fmla="val -143873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700" b="1" baseline="0"/>
            <a:t>CHANGE FEED  NOT  SIGNIFICANT AFFECTED TX  </a:t>
          </a:r>
          <a:endParaRPr lang="id-ID" sz="700" b="1"/>
        </a:p>
      </xdr:txBody>
    </xdr:sp>
    <xdr:clientData/>
  </xdr:twoCellAnchor>
  <xdr:twoCellAnchor>
    <xdr:from>
      <xdr:col>7</xdr:col>
      <xdr:colOff>164222</xdr:colOff>
      <xdr:row>198</xdr:row>
      <xdr:rowOff>153276</xdr:rowOff>
    </xdr:from>
    <xdr:to>
      <xdr:col>9</xdr:col>
      <xdr:colOff>437930</xdr:colOff>
      <xdr:row>201</xdr:row>
      <xdr:rowOff>170465</xdr:rowOff>
    </xdr:to>
    <xdr:sp macro="" textlink="">
      <xdr:nvSpPr>
        <xdr:cNvPr id="45" name="Oval Callout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813532" y="32724397"/>
          <a:ext cx="1499915" cy="575551"/>
        </a:xfrm>
        <a:prstGeom prst="wedgeEllipseCallout">
          <a:avLst>
            <a:gd name="adj1" fmla="val -92423"/>
            <a:gd name="adj2" fmla="val 88607"/>
          </a:avLst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id-ID" sz="700" b="1" baseline="0"/>
            <a:t>CHANGE FEED PROBLEM CX</a:t>
          </a:r>
          <a:endParaRPr lang="id-ID" sz="700" b="1"/>
        </a:p>
      </xdr:txBody>
    </xdr:sp>
    <xdr:clientData/>
  </xdr:twoCellAnchor>
  <xdr:twoCellAnchor>
    <xdr:from>
      <xdr:col>5</xdr:col>
      <xdr:colOff>186121</xdr:colOff>
      <xdr:row>19</xdr:row>
      <xdr:rowOff>164224</xdr:rowOff>
    </xdr:from>
    <xdr:to>
      <xdr:col>5</xdr:col>
      <xdr:colOff>186122</xdr:colOff>
      <xdr:row>40</xdr:row>
      <xdr:rowOff>82878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H="1" flipV="1">
          <a:off x="4609224" y="3328276"/>
          <a:ext cx="1" cy="3827188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383190</xdr:colOff>
      <xdr:row>20</xdr:row>
      <xdr:rowOff>0</xdr:rowOff>
    </xdr:from>
    <xdr:to>
      <xdr:col>6</xdr:col>
      <xdr:colOff>383194</xdr:colOff>
      <xdr:row>40</xdr:row>
      <xdr:rowOff>60984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H="1" flipV="1">
          <a:off x="5419397" y="3350172"/>
          <a:ext cx="4" cy="3783398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416035</xdr:colOff>
      <xdr:row>32</xdr:row>
      <xdr:rowOff>43792</xdr:rowOff>
    </xdr:from>
    <xdr:ext cx="345159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4839138" y="5627413"/>
          <a:ext cx="3451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G2</a:t>
          </a:r>
        </a:p>
      </xdr:txBody>
    </xdr:sp>
    <xdr:clientData/>
  </xdr:oneCellAnchor>
  <xdr:oneCellAnchor>
    <xdr:from>
      <xdr:col>6</xdr:col>
      <xdr:colOff>361298</xdr:colOff>
      <xdr:row>29</xdr:row>
      <xdr:rowOff>120430</xdr:rowOff>
    </xdr:from>
    <xdr:ext cx="709810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5397505" y="5145689"/>
          <a:ext cx="7098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FINISHER</a:t>
          </a:r>
        </a:p>
      </xdr:txBody>
    </xdr:sp>
    <xdr:clientData/>
  </xdr:oneCellAnchor>
  <xdr:twoCellAnchor>
    <xdr:from>
      <xdr:col>7</xdr:col>
      <xdr:colOff>437936</xdr:colOff>
      <xdr:row>19</xdr:row>
      <xdr:rowOff>175172</xdr:rowOff>
    </xdr:from>
    <xdr:to>
      <xdr:col>7</xdr:col>
      <xdr:colOff>437936</xdr:colOff>
      <xdr:row>40</xdr:row>
      <xdr:rowOff>71930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6087246" y="3339224"/>
          <a:ext cx="0" cy="3805292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569310</xdr:colOff>
      <xdr:row>19</xdr:row>
      <xdr:rowOff>153276</xdr:rowOff>
    </xdr:from>
    <xdr:to>
      <xdr:col>3</xdr:col>
      <xdr:colOff>569311</xdr:colOff>
      <xdr:row>40</xdr:row>
      <xdr:rowOff>71930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H="1" flipV="1">
          <a:off x="3766207" y="3317328"/>
          <a:ext cx="1" cy="3827188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164223</xdr:colOff>
      <xdr:row>35</xdr:row>
      <xdr:rowOff>0</xdr:rowOff>
    </xdr:from>
    <xdr:ext cx="345159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974223" y="6141983"/>
          <a:ext cx="3451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G1</a:t>
          </a:r>
        </a:p>
      </xdr:txBody>
    </xdr:sp>
    <xdr:clientData/>
  </xdr:oneCellAnchor>
  <xdr:twoCellAnchor>
    <xdr:from>
      <xdr:col>1</xdr:col>
      <xdr:colOff>1806466</xdr:colOff>
      <xdr:row>19</xdr:row>
      <xdr:rowOff>164224</xdr:rowOff>
    </xdr:from>
    <xdr:to>
      <xdr:col>1</xdr:col>
      <xdr:colOff>1806467</xdr:colOff>
      <xdr:row>40</xdr:row>
      <xdr:rowOff>82878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2419569" y="3328276"/>
          <a:ext cx="1" cy="3827188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317500</xdr:colOff>
      <xdr:row>37</xdr:row>
      <xdr:rowOff>109483</xdr:rowOff>
    </xdr:from>
    <xdr:ext cx="318229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2901293" y="6623707"/>
          <a:ext cx="318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ST</a:t>
          </a:r>
        </a:p>
      </xdr:txBody>
    </xdr:sp>
    <xdr:clientData/>
  </xdr:oneCellAnchor>
  <xdr:twoCellAnchor>
    <xdr:from>
      <xdr:col>1</xdr:col>
      <xdr:colOff>1521809</xdr:colOff>
      <xdr:row>19</xdr:row>
      <xdr:rowOff>142328</xdr:rowOff>
    </xdr:from>
    <xdr:to>
      <xdr:col>1</xdr:col>
      <xdr:colOff>1521810</xdr:colOff>
      <xdr:row>40</xdr:row>
      <xdr:rowOff>60982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/>
      </xdr:nvCxnSpPr>
      <xdr:spPr>
        <a:xfrm flipH="1" flipV="1">
          <a:off x="2134912" y="3306380"/>
          <a:ext cx="1" cy="3827188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1488967</xdr:colOff>
      <xdr:row>38</xdr:row>
      <xdr:rowOff>175172</xdr:rowOff>
    </xdr:from>
    <xdr:ext cx="322396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2102070" y="6875517"/>
          <a:ext cx="3223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PS</a:t>
          </a:r>
        </a:p>
      </xdr:txBody>
    </xdr:sp>
    <xdr:clientData/>
  </xdr:oneCellAnchor>
  <xdr:oneCellAnchor>
    <xdr:from>
      <xdr:col>1</xdr:col>
      <xdr:colOff>1149569</xdr:colOff>
      <xdr:row>39</xdr:row>
      <xdr:rowOff>32845</xdr:rowOff>
    </xdr:from>
    <xdr:ext cx="314317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1762672" y="6919311"/>
          <a:ext cx="3143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d-ID" sz="1100"/>
            <a:t>SS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0.71766</cdr:x>
      <cdr:y>0.19275</cdr:y>
    </cdr:from>
    <cdr:to>
      <cdr:x>0.90385</cdr:x>
      <cdr:y>0.26425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076513" y="678792"/>
          <a:ext cx="1576552" cy="25181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d-ID"/>
            <a:t>Different: 47,62 KG / Pig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0.68149</cdr:x>
      <cdr:y>0.31122</cdr:y>
    </cdr:from>
    <cdr:to>
      <cdr:x>0.84792</cdr:x>
      <cdr:y>0.37245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200432" y="1335691"/>
          <a:ext cx="1270000" cy="2627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d-ID"/>
            <a:t>Different: 8,97 KG</a:t>
          </a:r>
        </a:p>
      </cdr:txBody>
    </cdr:sp>
  </cdr:relSizeAnchor>
  <cdr:relSizeAnchor xmlns:cdr="http://schemas.openxmlformats.org/drawingml/2006/chartDrawing">
    <cdr:from>
      <cdr:x>0.10617</cdr:x>
      <cdr:y>0.78694</cdr:y>
    </cdr:from>
    <cdr:to>
      <cdr:x>0.226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0172" y="384284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d-ID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9"/>
  <sheetViews>
    <sheetView topLeftCell="A83" zoomScale="77" zoomScaleNormal="77" workbookViewId="0">
      <selection activeCell="S103" sqref="S103"/>
    </sheetView>
  </sheetViews>
  <sheetFormatPr defaultRowHeight="15" x14ac:dyDescent="0.2"/>
  <cols>
    <col min="1" max="1" width="4.70703125" customWidth="1"/>
    <col min="2" max="2" width="4.16796875" customWidth="1"/>
    <col min="3" max="3" width="16.8125" customWidth="1"/>
    <col min="4" max="5" width="9.953125" customWidth="1"/>
    <col min="6" max="6" width="9.953125" style="126" customWidth="1"/>
    <col min="7" max="15" width="9.953125" customWidth="1"/>
    <col min="17" max="17" width="15.73828125" customWidth="1"/>
  </cols>
  <sheetData>
    <row r="1" spans="1:17" ht="18.75" x14ac:dyDescent="0.25">
      <c r="A1" s="1" t="s">
        <v>74</v>
      </c>
      <c r="B1" s="1"/>
    </row>
    <row r="2" spans="1:17" ht="18.75" x14ac:dyDescent="0.25">
      <c r="A2" s="23" t="s">
        <v>24</v>
      </c>
      <c r="B2" s="1"/>
    </row>
    <row r="3" spans="1:17" x14ac:dyDescent="0.2">
      <c r="A3" t="s">
        <v>49</v>
      </c>
      <c r="B3" s="2"/>
      <c r="D3" s="48">
        <v>43199</v>
      </c>
    </row>
    <row r="4" spans="1:17" x14ac:dyDescent="0.2">
      <c r="A4" t="s">
        <v>50</v>
      </c>
      <c r="D4" s="48">
        <v>43353</v>
      </c>
    </row>
    <row r="5" spans="1:17" x14ac:dyDescent="0.2">
      <c r="A5" t="s">
        <v>51</v>
      </c>
      <c r="D5" s="47" t="s">
        <v>47</v>
      </c>
    </row>
    <row r="6" spans="1:17" x14ac:dyDescent="0.2">
      <c r="A6" t="s">
        <v>36</v>
      </c>
      <c r="D6" s="20" t="s">
        <v>32</v>
      </c>
      <c r="I6" t="s">
        <v>31</v>
      </c>
    </row>
    <row r="7" spans="1:17" x14ac:dyDescent="0.2">
      <c r="D7" s="20" t="s">
        <v>33</v>
      </c>
      <c r="E7" s="20"/>
      <c r="H7" s="20"/>
      <c r="I7" s="20"/>
    </row>
    <row r="8" spans="1:17" x14ac:dyDescent="0.2">
      <c r="A8" s="2" t="s">
        <v>0</v>
      </c>
    </row>
    <row r="9" spans="1:17" x14ac:dyDescent="0.2">
      <c r="A9" s="2" t="s">
        <v>91</v>
      </c>
      <c r="B9" s="2"/>
    </row>
    <row r="10" spans="1:17" ht="15.75" thickBot="1" x14ac:dyDescent="0.25">
      <c r="A10" s="2" t="s">
        <v>52</v>
      </c>
      <c r="B10" s="2"/>
      <c r="C10" s="49" t="s">
        <v>54</v>
      </c>
      <c r="D10" s="2"/>
    </row>
    <row r="11" spans="1:17" ht="15.75" thickTop="1" x14ac:dyDescent="0.2">
      <c r="A11" s="10" t="s">
        <v>7</v>
      </c>
      <c r="B11" s="219" t="s">
        <v>1</v>
      </c>
      <c r="C11" s="210" t="s">
        <v>2</v>
      </c>
      <c r="D11" s="81" t="s">
        <v>4</v>
      </c>
      <c r="E11" s="213" t="s">
        <v>9</v>
      </c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84" t="s">
        <v>8</v>
      </c>
      <c r="Q11" s="217" t="s">
        <v>94</v>
      </c>
    </row>
    <row r="12" spans="1:17" x14ac:dyDescent="0.2">
      <c r="A12" s="14"/>
      <c r="B12" s="220"/>
      <c r="C12" s="211"/>
      <c r="D12" s="82" t="s">
        <v>61</v>
      </c>
      <c r="E12" s="36" t="s">
        <v>5</v>
      </c>
      <c r="F12" s="19" t="s">
        <v>6</v>
      </c>
      <c r="G12" s="19" t="s">
        <v>10</v>
      </c>
      <c r="H12" s="19" t="s">
        <v>11</v>
      </c>
      <c r="I12" s="19" t="s">
        <v>12</v>
      </c>
      <c r="J12" s="19" t="s">
        <v>13</v>
      </c>
      <c r="K12" s="19" t="s">
        <v>14</v>
      </c>
      <c r="L12" s="19" t="s">
        <v>15</v>
      </c>
      <c r="M12" s="19" t="s">
        <v>16</v>
      </c>
      <c r="N12" s="19" t="s">
        <v>17</v>
      </c>
      <c r="O12" s="19" t="s">
        <v>18</v>
      </c>
      <c r="P12" s="85" t="s">
        <v>3</v>
      </c>
      <c r="Q12" s="218"/>
    </row>
    <row r="13" spans="1:17" x14ac:dyDescent="0.2">
      <c r="A13" s="21"/>
      <c r="B13" s="220"/>
      <c r="C13" s="211"/>
      <c r="D13" s="83" t="s">
        <v>62</v>
      </c>
      <c r="E13" s="86">
        <v>40</v>
      </c>
      <c r="F13" s="86">
        <v>54</v>
      </c>
      <c r="G13" s="86">
        <v>68</v>
      </c>
      <c r="H13" s="86">
        <v>82</v>
      </c>
      <c r="I13" s="86">
        <v>96</v>
      </c>
      <c r="J13" s="86">
        <v>110</v>
      </c>
      <c r="K13" s="86">
        <v>124</v>
      </c>
      <c r="L13" s="86">
        <v>138</v>
      </c>
      <c r="M13" s="86">
        <v>152</v>
      </c>
      <c r="N13" s="86">
        <v>166</v>
      </c>
      <c r="O13" s="86">
        <v>180</v>
      </c>
      <c r="P13" s="15"/>
      <c r="Q13" s="218"/>
    </row>
    <row r="14" spans="1:17" ht="15.75" thickBot="1" x14ac:dyDescent="0.25">
      <c r="A14" s="11" t="s">
        <v>1</v>
      </c>
      <c r="B14" s="212"/>
      <c r="C14" s="212"/>
      <c r="D14" s="112">
        <v>43199</v>
      </c>
      <c r="E14" s="109">
        <v>43213</v>
      </c>
      <c r="F14" s="110" t="s">
        <v>43</v>
      </c>
      <c r="G14" s="110" t="s">
        <v>44</v>
      </c>
      <c r="H14" s="109">
        <v>43255</v>
      </c>
      <c r="I14" s="109">
        <v>43269</v>
      </c>
      <c r="J14" s="109">
        <v>43283</v>
      </c>
      <c r="K14" s="109">
        <v>43297</v>
      </c>
      <c r="L14" s="109">
        <v>43311</v>
      </c>
      <c r="M14" s="110" t="s">
        <v>45</v>
      </c>
      <c r="N14" s="110" t="s">
        <v>46</v>
      </c>
      <c r="O14" s="109">
        <v>43353</v>
      </c>
      <c r="P14" s="111"/>
      <c r="Q14" s="218"/>
    </row>
    <row r="15" spans="1:17" ht="15" customHeight="1" thickTop="1" x14ac:dyDescent="0.2">
      <c r="A15" s="214" t="s">
        <v>22</v>
      </c>
      <c r="B15" s="18">
        <v>1</v>
      </c>
      <c r="C15" s="33">
        <v>1441</v>
      </c>
      <c r="D15" s="30">
        <v>6.44</v>
      </c>
      <c r="E15" s="30">
        <v>11.94</v>
      </c>
      <c r="F15" s="30">
        <v>20.04</v>
      </c>
      <c r="G15" s="30">
        <v>30.7</v>
      </c>
      <c r="H15" s="30">
        <v>42.1</v>
      </c>
      <c r="I15" s="30">
        <v>52</v>
      </c>
      <c r="J15" s="30">
        <v>63.5</v>
      </c>
      <c r="K15" s="169">
        <v>74</v>
      </c>
      <c r="L15" s="30">
        <v>80.599999999999994</v>
      </c>
      <c r="M15" s="30">
        <v>84.6</v>
      </c>
      <c r="N15" s="169">
        <v>93</v>
      </c>
      <c r="O15" s="7"/>
      <c r="P15" s="133"/>
      <c r="Q15" s="138"/>
    </row>
    <row r="16" spans="1:17" ht="15" customHeight="1" x14ac:dyDescent="0.2">
      <c r="A16" s="215"/>
      <c r="B16" s="12">
        <v>2</v>
      </c>
      <c r="C16" s="34">
        <v>1442</v>
      </c>
      <c r="D16" s="31">
        <v>6.52</v>
      </c>
      <c r="E16" s="31">
        <v>10.96</v>
      </c>
      <c r="F16" s="31">
        <v>16.3</v>
      </c>
      <c r="G16" s="31">
        <v>25.3</v>
      </c>
      <c r="H16" s="31">
        <v>36.5</v>
      </c>
      <c r="I16" s="31">
        <v>45.5</v>
      </c>
      <c r="J16" s="31">
        <v>60.5</v>
      </c>
      <c r="K16" s="31">
        <v>65.3</v>
      </c>
      <c r="L16" s="31">
        <v>76.2</v>
      </c>
      <c r="M16" s="31">
        <v>85.8</v>
      </c>
      <c r="N16" s="168">
        <v>97.2</v>
      </c>
      <c r="O16" s="3"/>
      <c r="P16" s="134"/>
      <c r="Q16" s="139"/>
    </row>
    <row r="17" spans="1:18" ht="15" customHeight="1" x14ac:dyDescent="0.2">
      <c r="A17" s="215"/>
      <c r="B17" s="12">
        <v>3</v>
      </c>
      <c r="C17" s="34">
        <v>1443</v>
      </c>
      <c r="D17" s="31">
        <v>6.3</v>
      </c>
      <c r="E17" s="31">
        <v>9.16</v>
      </c>
      <c r="F17" s="89">
        <f>E17+((R17-E17)/12)*14</f>
        <v>15.646666666666668</v>
      </c>
      <c r="G17" s="146" t="s">
        <v>102</v>
      </c>
      <c r="H17" s="146" t="s">
        <v>102</v>
      </c>
      <c r="I17" s="146" t="s">
        <v>102</v>
      </c>
      <c r="J17" s="146" t="s">
        <v>102</v>
      </c>
      <c r="K17" s="146" t="s">
        <v>102</v>
      </c>
      <c r="L17" s="146" t="s">
        <v>102</v>
      </c>
      <c r="M17" s="146" t="s">
        <v>102</v>
      </c>
      <c r="N17" s="193" t="s">
        <v>102</v>
      </c>
      <c r="O17" s="146" t="s">
        <v>102</v>
      </c>
      <c r="P17" s="134"/>
      <c r="Q17" s="139" t="s">
        <v>95</v>
      </c>
      <c r="R17" s="126">
        <v>14.72</v>
      </c>
    </row>
    <row r="18" spans="1:18" ht="15" customHeight="1" x14ac:dyDescent="0.2">
      <c r="A18" s="215"/>
      <c r="B18" s="12">
        <v>4</v>
      </c>
      <c r="C18" s="34">
        <v>1444</v>
      </c>
      <c r="D18" s="31">
        <v>6.16</v>
      </c>
      <c r="E18" s="31">
        <v>10.84</v>
      </c>
      <c r="F18" s="31">
        <v>18.18</v>
      </c>
      <c r="G18" s="31">
        <v>27.1</v>
      </c>
      <c r="H18" s="31">
        <v>38.5</v>
      </c>
      <c r="I18" s="31">
        <v>44.6</v>
      </c>
      <c r="J18" s="31">
        <v>57.9</v>
      </c>
      <c r="K18" s="31">
        <v>66.5</v>
      </c>
      <c r="L18" s="31">
        <v>74.400000000000006</v>
      </c>
      <c r="M18" s="31">
        <v>81.2</v>
      </c>
      <c r="N18" s="168">
        <v>94.4</v>
      </c>
      <c r="O18" s="3"/>
      <c r="P18" s="134"/>
      <c r="Q18" s="140"/>
    </row>
    <row r="19" spans="1:18" ht="15" customHeight="1" x14ac:dyDescent="0.2">
      <c r="A19" s="215"/>
      <c r="B19" s="12">
        <v>5</v>
      </c>
      <c r="C19" s="34">
        <v>1445</v>
      </c>
      <c r="D19" s="31">
        <v>6.14</v>
      </c>
      <c r="E19" s="31">
        <v>10.82</v>
      </c>
      <c r="F19" s="31">
        <v>19.899999999999999</v>
      </c>
      <c r="G19" s="31">
        <v>30.3</v>
      </c>
      <c r="H19" s="31">
        <v>42.3</v>
      </c>
      <c r="I19" s="31">
        <v>50.6</v>
      </c>
      <c r="J19" s="31">
        <v>64.400000000000006</v>
      </c>
      <c r="K19" s="31">
        <v>74.099999999999994</v>
      </c>
      <c r="L19" s="31">
        <v>84.2</v>
      </c>
      <c r="M19" s="31">
        <v>92.6</v>
      </c>
      <c r="N19" s="168">
        <v>104</v>
      </c>
      <c r="O19" s="3"/>
      <c r="P19" s="134"/>
      <c r="Q19" s="140"/>
    </row>
    <row r="20" spans="1:18" ht="15" customHeight="1" thickBot="1" x14ac:dyDescent="0.25">
      <c r="A20" s="216"/>
      <c r="B20" s="13">
        <v>6</v>
      </c>
      <c r="C20" s="35">
        <v>1446</v>
      </c>
      <c r="D20" s="32">
        <v>6.14</v>
      </c>
      <c r="E20" s="32">
        <v>8.82</v>
      </c>
      <c r="F20" s="32">
        <v>12.66</v>
      </c>
      <c r="G20" s="32">
        <v>19.899999999999999</v>
      </c>
      <c r="H20" s="32">
        <v>30</v>
      </c>
      <c r="I20" s="32">
        <v>37.700000000000003</v>
      </c>
      <c r="J20" s="32">
        <v>49.6</v>
      </c>
      <c r="K20" s="32">
        <v>59.3</v>
      </c>
      <c r="L20" s="32">
        <v>69</v>
      </c>
      <c r="M20" s="32">
        <v>75.599999999999994</v>
      </c>
      <c r="N20" s="194">
        <v>90</v>
      </c>
      <c r="O20" s="4"/>
      <c r="P20" s="135"/>
      <c r="Q20" s="141"/>
    </row>
    <row r="21" spans="1:18" ht="15" customHeight="1" thickTop="1" x14ac:dyDescent="0.2">
      <c r="A21" s="6" t="s">
        <v>28</v>
      </c>
      <c r="B21" s="7"/>
      <c r="C21" s="7"/>
      <c r="D21" s="53">
        <f>SUM(D15:D20)</f>
        <v>37.700000000000003</v>
      </c>
      <c r="E21" s="53">
        <f t="shared" ref="E21:O21" si="0">SUM(E15:E20)</f>
        <v>62.540000000000006</v>
      </c>
      <c r="F21" s="158">
        <f t="shared" si="0"/>
        <v>102.72666666666666</v>
      </c>
      <c r="G21" s="53">
        <f t="shared" si="0"/>
        <v>133.29999999999998</v>
      </c>
      <c r="H21" s="53">
        <f>SUM(H15:H20)</f>
        <v>189.39999999999998</v>
      </c>
      <c r="I21" s="53">
        <f t="shared" si="0"/>
        <v>230.39999999999998</v>
      </c>
      <c r="J21" s="53">
        <f t="shared" si="0"/>
        <v>295.90000000000003</v>
      </c>
      <c r="K21" s="53">
        <f t="shared" si="0"/>
        <v>339.2</v>
      </c>
      <c r="L21" s="53">
        <f t="shared" si="0"/>
        <v>384.40000000000003</v>
      </c>
      <c r="M21" s="53">
        <f t="shared" si="0"/>
        <v>419.79999999999995</v>
      </c>
      <c r="N21" s="53">
        <f t="shared" si="0"/>
        <v>478.6</v>
      </c>
      <c r="O21" s="53">
        <f t="shared" si="0"/>
        <v>0</v>
      </c>
      <c r="P21" s="133"/>
      <c r="Q21" s="138"/>
    </row>
    <row r="22" spans="1:18" ht="15" customHeight="1" thickBot="1" x14ac:dyDescent="0.25">
      <c r="A22" s="27" t="s">
        <v>29</v>
      </c>
      <c r="B22" s="4"/>
      <c r="C22" s="4"/>
      <c r="D22" s="37">
        <f>D21/6</f>
        <v>6.2833333333333341</v>
      </c>
      <c r="E22" s="37">
        <f t="shared" ref="E22:F22" si="1">E21/6</f>
        <v>10.423333333333334</v>
      </c>
      <c r="F22" s="37">
        <f t="shared" si="1"/>
        <v>17.121111111111109</v>
      </c>
      <c r="G22" s="37">
        <f>G21/5</f>
        <v>26.659999999999997</v>
      </c>
      <c r="H22" s="37">
        <f>H21/5</f>
        <v>37.879999999999995</v>
      </c>
      <c r="I22" s="37">
        <f>I21/5</f>
        <v>46.08</v>
      </c>
      <c r="J22" s="37">
        <f t="shared" ref="J22:O22" si="2">J21/5</f>
        <v>59.180000000000007</v>
      </c>
      <c r="K22" s="37">
        <f t="shared" si="2"/>
        <v>67.84</v>
      </c>
      <c r="L22" s="37">
        <f t="shared" si="2"/>
        <v>76.88000000000001</v>
      </c>
      <c r="M22" s="37">
        <f t="shared" si="2"/>
        <v>83.96</v>
      </c>
      <c r="N22" s="37">
        <f t="shared" si="2"/>
        <v>95.72</v>
      </c>
      <c r="O22" s="37">
        <f t="shared" si="2"/>
        <v>0</v>
      </c>
      <c r="P22" s="135"/>
      <c r="Q22" s="141"/>
    </row>
    <row r="23" spans="1:18" ht="18.75" customHeight="1" thickTop="1" thickBot="1" x14ac:dyDescent="0.25">
      <c r="A23" s="50"/>
      <c r="B23" s="38"/>
      <c r="C23" s="38"/>
      <c r="D23" s="25"/>
      <c r="E23" s="38"/>
      <c r="F23" s="12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142"/>
    </row>
    <row r="24" spans="1:18" ht="18.75" customHeight="1" thickTop="1" thickBot="1" x14ac:dyDescent="0.25">
      <c r="A24" s="28" t="s">
        <v>53</v>
      </c>
      <c r="B24" s="24"/>
      <c r="C24" s="52" t="s">
        <v>55</v>
      </c>
      <c r="E24" s="25"/>
      <c r="F24" s="128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142"/>
    </row>
    <row r="25" spans="1:18" ht="15.75" customHeight="1" thickTop="1" x14ac:dyDescent="0.2">
      <c r="A25" s="214" t="s">
        <v>23</v>
      </c>
      <c r="B25" s="18">
        <v>1</v>
      </c>
      <c r="C25" s="33">
        <v>1447</v>
      </c>
      <c r="D25" s="30">
        <v>6.12</v>
      </c>
      <c r="E25" s="30">
        <v>10.58</v>
      </c>
      <c r="F25" s="30">
        <v>18.02</v>
      </c>
      <c r="G25" s="30">
        <v>26.8</v>
      </c>
      <c r="H25" s="30">
        <v>36.200000000000003</v>
      </c>
      <c r="I25" s="30">
        <v>47</v>
      </c>
      <c r="J25" s="30">
        <v>56.6</v>
      </c>
      <c r="K25" s="30">
        <v>65.900000000000006</v>
      </c>
      <c r="L25" s="30">
        <v>74.2</v>
      </c>
      <c r="M25" s="30">
        <v>84.2</v>
      </c>
      <c r="N25" s="169">
        <v>93</v>
      </c>
      <c r="O25" s="7"/>
      <c r="P25" s="133"/>
      <c r="Q25" s="138"/>
    </row>
    <row r="26" spans="1:18" ht="15.75" customHeight="1" x14ac:dyDescent="0.2">
      <c r="A26" s="215"/>
      <c r="B26" s="12">
        <v>2</v>
      </c>
      <c r="C26" s="34">
        <v>1448</v>
      </c>
      <c r="D26" s="31">
        <v>6.52</v>
      </c>
      <c r="E26" s="31">
        <v>12.32</v>
      </c>
      <c r="F26" s="31">
        <v>21.38</v>
      </c>
      <c r="G26" s="31">
        <v>31.6</v>
      </c>
      <c r="H26" s="31">
        <v>44.2</v>
      </c>
      <c r="I26" s="31">
        <v>54.6</v>
      </c>
      <c r="J26" s="31">
        <v>68</v>
      </c>
      <c r="K26" s="31">
        <v>78.400000000000006</v>
      </c>
      <c r="L26" s="31">
        <v>86.2</v>
      </c>
      <c r="M26" s="31">
        <v>87.2</v>
      </c>
      <c r="N26" s="168">
        <v>94.2</v>
      </c>
      <c r="O26" s="3"/>
      <c r="P26" s="134"/>
      <c r="Q26" s="140"/>
    </row>
    <row r="27" spans="1:18" ht="15.75" customHeight="1" x14ac:dyDescent="0.2">
      <c r="A27" s="215"/>
      <c r="B27" s="12">
        <v>3</v>
      </c>
      <c r="C27" s="34">
        <v>1449</v>
      </c>
      <c r="D27" s="31">
        <v>6.08</v>
      </c>
      <c r="E27" s="31">
        <v>10.220000000000001</v>
      </c>
      <c r="F27" s="31">
        <v>17.38</v>
      </c>
      <c r="G27" s="31">
        <v>23.8</v>
      </c>
      <c r="H27" s="31">
        <v>32.700000000000003</v>
      </c>
      <c r="I27" s="31">
        <v>42</v>
      </c>
      <c r="J27" s="31">
        <v>53.2</v>
      </c>
      <c r="K27" s="31">
        <v>61.7</v>
      </c>
      <c r="L27" s="168">
        <v>67</v>
      </c>
      <c r="M27" s="168">
        <v>75</v>
      </c>
      <c r="N27" s="168">
        <v>85.4</v>
      </c>
      <c r="O27" s="3"/>
      <c r="P27" s="134"/>
      <c r="Q27" s="140"/>
    </row>
    <row r="28" spans="1:18" ht="15.75" customHeight="1" x14ac:dyDescent="0.2">
      <c r="A28" s="215"/>
      <c r="B28" s="12">
        <v>4</v>
      </c>
      <c r="C28" s="34">
        <v>1450</v>
      </c>
      <c r="D28" s="31">
        <v>6.68</v>
      </c>
      <c r="E28" s="31">
        <v>11.38</v>
      </c>
      <c r="F28" s="89">
        <v>17.3</v>
      </c>
      <c r="G28" s="31">
        <v>26.2</v>
      </c>
      <c r="H28" s="31">
        <v>38</v>
      </c>
      <c r="I28" s="31">
        <v>48.4</v>
      </c>
      <c r="J28" s="31">
        <v>62.6</v>
      </c>
      <c r="K28" s="31">
        <v>72.5</v>
      </c>
      <c r="L28" s="31">
        <v>83.1</v>
      </c>
      <c r="M28" s="31">
        <v>91.2</v>
      </c>
      <c r="N28" s="168">
        <v>101.2</v>
      </c>
      <c r="O28" s="3"/>
      <c r="P28" s="134"/>
      <c r="Q28" s="140"/>
    </row>
    <row r="29" spans="1:18" ht="15.75" customHeight="1" x14ac:dyDescent="0.2">
      <c r="A29" s="215"/>
      <c r="B29" s="12">
        <v>5</v>
      </c>
      <c r="C29" s="34">
        <v>1451</v>
      </c>
      <c r="D29" s="31">
        <v>6.94</v>
      </c>
      <c r="E29" s="31">
        <v>11.22</v>
      </c>
      <c r="F29" s="31">
        <v>17.82</v>
      </c>
      <c r="G29" s="31">
        <v>26.4</v>
      </c>
      <c r="H29" s="31">
        <v>36.299999999999997</v>
      </c>
      <c r="I29" s="31">
        <v>45.1</v>
      </c>
      <c r="J29" s="31">
        <v>57.1</v>
      </c>
      <c r="K29" s="31">
        <v>63.7</v>
      </c>
      <c r="L29" s="31">
        <v>72</v>
      </c>
      <c r="M29" s="31">
        <v>79.400000000000006</v>
      </c>
      <c r="N29" s="168">
        <v>100.2</v>
      </c>
      <c r="O29" s="3"/>
      <c r="P29" s="134"/>
      <c r="Q29" s="140"/>
    </row>
    <row r="30" spans="1:18" ht="15.75" customHeight="1" thickBot="1" x14ac:dyDescent="0.25">
      <c r="A30" s="216"/>
      <c r="B30" s="13">
        <v>6</v>
      </c>
      <c r="C30" s="35">
        <v>1452</v>
      </c>
      <c r="D30" s="32">
        <v>6.54</v>
      </c>
      <c r="E30" s="32">
        <v>12.32</v>
      </c>
      <c r="F30" s="32">
        <v>18.48</v>
      </c>
      <c r="G30" s="32">
        <v>29.6</v>
      </c>
      <c r="H30" s="32">
        <v>39.5</v>
      </c>
      <c r="I30" s="32">
        <v>50.4</v>
      </c>
      <c r="J30" s="32">
        <v>64.7</v>
      </c>
      <c r="K30" s="32">
        <v>75.599999999999994</v>
      </c>
      <c r="L30" s="32">
        <v>80.099999999999994</v>
      </c>
      <c r="M30" s="32">
        <v>91.4</v>
      </c>
      <c r="N30" s="194">
        <v>100.4</v>
      </c>
      <c r="O30" s="4"/>
      <c r="P30" s="135"/>
      <c r="Q30" s="141"/>
    </row>
    <row r="31" spans="1:18" ht="15" customHeight="1" thickTop="1" x14ac:dyDescent="0.2">
      <c r="A31" s="6" t="s">
        <v>30</v>
      </c>
      <c r="B31" s="7"/>
      <c r="C31" s="7"/>
      <c r="D31" s="53">
        <f>SUM(D25:D30)</f>
        <v>38.879999999999995</v>
      </c>
      <c r="E31" s="53">
        <f t="shared" ref="E31:O31" si="3">SUM(E25:E30)</f>
        <v>68.039999999999992</v>
      </c>
      <c r="F31" s="53">
        <f t="shared" si="3"/>
        <v>110.38000000000001</v>
      </c>
      <c r="G31" s="53">
        <f t="shared" si="3"/>
        <v>164.4</v>
      </c>
      <c r="H31" s="53">
        <f t="shared" si="3"/>
        <v>226.90000000000003</v>
      </c>
      <c r="I31" s="53">
        <f t="shared" si="3"/>
        <v>287.5</v>
      </c>
      <c r="J31" s="53">
        <f t="shared" si="3"/>
        <v>362.2</v>
      </c>
      <c r="K31" s="53">
        <f t="shared" si="3"/>
        <v>417.79999999999995</v>
      </c>
      <c r="L31" s="53">
        <f t="shared" si="3"/>
        <v>462.6</v>
      </c>
      <c r="M31" s="53">
        <f t="shared" si="3"/>
        <v>508.4</v>
      </c>
      <c r="N31" s="53">
        <f t="shared" si="3"/>
        <v>574.4</v>
      </c>
      <c r="O31" s="53">
        <f t="shared" si="3"/>
        <v>0</v>
      </c>
      <c r="P31" s="133"/>
      <c r="Q31" s="138"/>
    </row>
    <row r="32" spans="1:18" ht="15" customHeight="1" thickBot="1" x14ac:dyDescent="0.25">
      <c r="A32" s="55" t="s">
        <v>38</v>
      </c>
      <c r="B32" s="56"/>
      <c r="C32" s="56"/>
      <c r="D32" s="68">
        <f>D31/6</f>
        <v>6.4799999999999995</v>
      </c>
      <c r="E32" s="68">
        <f t="shared" ref="E32:O32" si="4">E31/6</f>
        <v>11.339999999999998</v>
      </c>
      <c r="F32" s="57">
        <f t="shared" si="4"/>
        <v>18.396666666666668</v>
      </c>
      <c r="G32" s="57">
        <f t="shared" si="4"/>
        <v>27.400000000000002</v>
      </c>
      <c r="H32" s="57">
        <f t="shared" si="4"/>
        <v>37.81666666666667</v>
      </c>
      <c r="I32" s="57">
        <f t="shared" si="4"/>
        <v>47.916666666666664</v>
      </c>
      <c r="J32" s="57">
        <f t="shared" si="4"/>
        <v>60.366666666666667</v>
      </c>
      <c r="K32" s="57">
        <f t="shared" si="4"/>
        <v>69.633333333333326</v>
      </c>
      <c r="L32" s="68">
        <f t="shared" si="4"/>
        <v>77.100000000000009</v>
      </c>
      <c r="M32" s="57">
        <f t="shared" si="4"/>
        <v>84.733333333333334</v>
      </c>
      <c r="N32" s="57">
        <f t="shared" si="4"/>
        <v>95.733333333333334</v>
      </c>
      <c r="O32" s="68">
        <f t="shared" si="4"/>
        <v>0</v>
      </c>
      <c r="P32" s="136"/>
      <c r="Q32" s="141"/>
    </row>
    <row r="33" spans="1:17" ht="15" customHeight="1" thickTop="1" thickBot="1" x14ac:dyDescent="0.25">
      <c r="A33" s="64"/>
      <c r="B33" s="65"/>
      <c r="C33" s="65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5"/>
      <c r="Q33" s="142"/>
    </row>
    <row r="34" spans="1:17" ht="15" customHeight="1" thickTop="1" x14ac:dyDescent="0.2">
      <c r="A34" s="59" t="s">
        <v>39</v>
      </c>
      <c r="B34" s="60"/>
      <c r="C34" s="61"/>
      <c r="D34" s="62">
        <f>D21+D31</f>
        <v>76.58</v>
      </c>
      <c r="E34" s="62">
        <f t="shared" ref="E34:O34" si="5">E21+E31</f>
        <v>130.57999999999998</v>
      </c>
      <c r="F34" s="62">
        <f t="shared" si="5"/>
        <v>213.10666666666668</v>
      </c>
      <c r="G34" s="62">
        <f t="shared" si="5"/>
        <v>297.7</v>
      </c>
      <c r="H34" s="62">
        <f t="shared" si="5"/>
        <v>416.3</v>
      </c>
      <c r="I34" s="62">
        <f t="shared" si="5"/>
        <v>517.9</v>
      </c>
      <c r="J34" s="62">
        <f t="shared" si="5"/>
        <v>658.1</v>
      </c>
      <c r="K34" s="62">
        <f t="shared" si="5"/>
        <v>757</v>
      </c>
      <c r="L34" s="62">
        <f t="shared" si="5"/>
        <v>847</v>
      </c>
      <c r="M34" s="62">
        <f t="shared" si="5"/>
        <v>928.19999999999993</v>
      </c>
      <c r="N34" s="62">
        <f t="shared" si="5"/>
        <v>1053</v>
      </c>
      <c r="O34" s="62">
        <f t="shared" si="5"/>
        <v>0</v>
      </c>
      <c r="P34" s="137"/>
      <c r="Q34" s="138"/>
    </row>
    <row r="35" spans="1:17" ht="15" customHeight="1" thickBot="1" x14ac:dyDescent="0.25">
      <c r="A35" s="44" t="s">
        <v>58</v>
      </c>
      <c r="B35" s="17"/>
      <c r="C35" s="4"/>
      <c r="D35" s="54">
        <f>D34/12</f>
        <v>6.3816666666666668</v>
      </c>
      <c r="E35" s="54">
        <f t="shared" ref="E35:F35" si="6">E34/12</f>
        <v>10.881666666666666</v>
      </c>
      <c r="F35" s="54">
        <f t="shared" si="6"/>
        <v>17.75888888888889</v>
      </c>
      <c r="G35" s="54">
        <f t="shared" ref="G35:O35" si="7">G34/11</f>
        <v>27.063636363636363</v>
      </c>
      <c r="H35" s="54">
        <f t="shared" si="7"/>
        <v>37.845454545454544</v>
      </c>
      <c r="I35" s="54">
        <f t="shared" si="7"/>
        <v>47.081818181818178</v>
      </c>
      <c r="J35" s="54">
        <f t="shared" si="7"/>
        <v>59.827272727272728</v>
      </c>
      <c r="K35" s="54">
        <f t="shared" si="7"/>
        <v>68.818181818181813</v>
      </c>
      <c r="L35" s="54">
        <f t="shared" si="7"/>
        <v>77</v>
      </c>
      <c r="M35" s="54">
        <f t="shared" si="7"/>
        <v>84.381818181818176</v>
      </c>
      <c r="N35" s="54">
        <f t="shared" si="7"/>
        <v>95.727272727272734</v>
      </c>
      <c r="O35" s="54">
        <f t="shared" si="7"/>
        <v>0</v>
      </c>
      <c r="P35" s="135"/>
      <c r="Q35" s="141"/>
    </row>
    <row r="36" spans="1:17" ht="15.75" thickTop="1" x14ac:dyDescent="0.2"/>
    <row r="38" spans="1:17" ht="18.75" x14ac:dyDescent="0.25">
      <c r="A38" s="1" t="s">
        <v>74</v>
      </c>
      <c r="B38" s="1"/>
    </row>
    <row r="39" spans="1:17" ht="18.75" x14ac:dyDescent="0.25">
      <c r="A39" s="23" t="s">
        <v>24</v>
      </c>
      <c r="B39" s="1"/>
    </row>
    <row r="40" spans="1:17" x14ac:dyDescent="0.2">
      <c r="A40" t="s">
        <v>42</v>
      </c>
      <c r="B40" s="2"/>
      <c r="D40" s="47">
        <v>43199</v>
      </c>
    </row>
    <row r="41" spans="1:17" x14ac:dyDescent="0.2">
      <c r="A41" t="s">
        <v>50</v>
      </c>
      <c r="D41" s="47">
        <v>43353</v>
      </c>
    </row>
    <row r="42" spans="1:17" x14ac:dyDescent="0.2">
      <c r="A42" t="s">
        <v>48</v>
      </c>
      <c r="D42" s="47" t="s">
        <v>47</v>
      </c>
    </row>
    <row r="43" spans="1:17" x14ac:dyDescent="0.2">
      <c r="A43" t="s">
        <v>36</v>
      </c>
      <c r="D43" s="20" t="s">
        <v>32</v>
      </c>
    </row>
    <row r="44" spans="1:17" x14ac:dyDescent="0.2">
      <c r="D44" s="20" t="s">
        <v>34</v>
      </c>
      <c r="E44" s="20"/>
      <c r="H44" s="20"/>
      <c r="I44" s="20"/>
    </row>
    <row r="45" spans="1:17" x14ac:dyDescent="0.2">
      <c r="A45" s="2" t="s">
        <v>0</v>
      </c>
    </row>
    <row r="46" spans="1:17" x14ac:dyDescent="0.2">
      <c r="A46" s="2" t="s">
        <v>19</v>
      </c>
      <c r="B46" s="2"/>
    </row>
    <row r="47" spans="1:17" ht="15.75" thickBot="1" x14ac:dyDescent="0.25">
      <c r="A47" s="2" t="s">
        <v>53</v>
      </c>
      <c r="B47" s="29"/>
      <c r="C47" s="49" t="s">
        <v>56</v>
      </c>
      <c r="D47" s="2"/>
    </row>
    <row r="48" spans="1:17" ht="15.75" thickTop="1" x14ac:dyDescent="0.2">
      <c r="A48" s="10" t="s">
        <v>7</v>
      </c>
      <c r="B48" s="219" t="s">
        <v>1</v>
      </c>
      <c r="C48" s="210" t="s">
        <v>2</v>
      </c>
      <c r="D48" s="81" t="s">
        <v>4</v>
      </c>
      <c r="E48" s="213" t="s">
        <v>9</v>
      </c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143" t="s">
        <v>8</v>
      </c>
      <c r="Q48" s="217" t="s">
        <v>94</v>
      </c>
    </row>
    <row r="49" spans="1:17" x14ac:dyDescent="0.2">
      <c r="A49" s="21"/>
      <c r="B49" s="220"/>
      <c r="C49" s="211"/>
      <c r="D49" s="82" t="s">
        <v>61</v>
      </c>
      <c r="E49" s="36" t="s">
        <v>5</v>
      </c>
      <c r="F49" s="19" t="s">
        <v>6</v>
      </c>
      <c r="G49" s="19" t="s">
        <v>10</v>
      </c>
      <c r="H49" s="19" t="s">
        <v>11</v>
      </c>
      <c r="I49" s="19" t="s">
        <v>12</v>
      </c>
      <c r="J49" s="19" t="s">
        <v>13</v>
      </c>
      <c r="K49" s="19" t="s">
        <v>14</v>
      </c>
      <c r="L49" s="19" t="s">
        <v>15</v>
      </c>
      <c r="M49" s="19" t="s">
        <v>16</v>
      </c>
      <c r="N49" s="19" t="s">
        <v>17</v>
      </c>
      <c r="O49" s="19" t="s">
        <v>18</v>
      </c>
      <c r="P49" s="144" t="s">
        <v>3</v>
      </c>
      <c r="Q49" s="218"/>
    </row>
    <row r="50" spans="1:17" x14ac:dyDescent="0.2">
      <c r="A50" s="21"/>
      <c r="B50" s="220"/>
      <c r="C50" s="211"/>
      <c r="D50" s="83" t="s">
        <v>63</v>
      </c>
      <c r="E50" s="87">
        <v>40</v>
      </c>
      <c r="F50" s="87">
        <v>54</v>
      </c>
      <c r="G50" s="87">
        <v>68</v>
      </c>
      <c r="H50" s="87">
        <v>82</v>
      </c>
      <c r="I50" s="87">
        <v>96</v>
      </c>
      <c r="J50" s="87">
        <v>110</v>
      </c>
      <c r="K50" s="87">
        <v>124</v>
      </c>
      <c r="L50" s="87">
        <v>138</v>
      </c>
      <c r="M50" s="87">
        <v>152</v>
      </c>
      <c r="N50" s="87">
        <v>166</v>
      </c>
      <c r="O50" s="87">
        <v>180</v>
      </c>
      <c r="P50" s="15"/>
      <c r="Q50" s="218"/>
    </row>
    <row r="51" spans="1:17" ht="15.75" thickBot="1" x14ac:dyDescent="0.25">
      <c r="A51" s="22" t="s">
        <v>1</v>
      </c>
      <c r="B51" s="212"/>
      <c r="C51" s="212"/>
      <c r="D51" s="112">
        <v>43199</v>
      </c>
      <c r="E51" s="109">
        <v>43213</v>
      </c>
      <c r="F51" s="110" t="s">
        <v>43</v>
      </c>
      <c r="G51" s="110" t="s">
        <v>44</v>
      </c>
      <c r="H51" s="109">
        <v>43255</v>
      </c>
      <c r="I51" s="109">
        <v>43269</v>
      </c>
      <c r="J51" s="109">
        <v>43283</v>
      </c>
      <c r="K51" s="109">
        <v>43297</v>
      </c>
      <c r="L51" s="109">
        <v>43311</v>
      </c>
      <c r="M51" s="110" t="s">
        <v>45</v>
      </c>
      <c r="N51" s="110" t="s">
        <v>46</v>
      </c>
      <c r="O51" s="109">
        <v>43353</v>
      </c>
      <c r="P51" s="16"/>
      <c r="Q51" s="218"/>
    </row>
    <row r="52" spans="1:17" ht="15.75" thickTop="1" x14ac:dyDescent="0.2">
      <c r="A52" s="214" t="s">
        <v>20</v>
      </c>
      <c r="B52" s="18">
        <v>1</v>
      </c>
      <c r="C52" s="33">
        <v>1421</v>
      </c>
      <c r="D52" s="30">
        <v>6.66</v>
      </c>
      <c r="E52" s="30">
        <v>11.34</v>
      </c>
      <c r="F52" s="30">
        <v>18.190000000000001</v>
      </c>
      <c r="G52" s="30">
        <v>26.8</v>
      </c>
      <c r="H52" s="30">
        <v>40.1</v>
      </c>
      <c r="I52" s="30">
        <v>48</v>
      </c>
      <c r="J52" s="7">
        <v>59.7</v>
      </c>
      <c r="K52" s="30">
        <v>72.8</v>
      </c>
      <c r="L52" s="30">
        <v>73.2</v>
      </c>
      <c r="M52" s="169">
        <v>87</v>
      </c>
      <c r="N52" s="169">
        <v>92.4</v>
      </c>
      <c r="O52" s="7"/>
      <c r="P52" s="8"/>
      <c r="Q52" s="138"/>
    </row>
    <row r="53" spans="1:17" x14ac:dyDescent="0.2">
      <c r="A53" s="215"/>
      <c r="B53" s="12">
        <v>2</v>
      </c>
      <c r="C53" s="34">
        <v>1422</v>
      </c>
      <c r="D53" s="31">
        <v>6.48</v>
      </c>
      <c r="E53" s="31">
        <v>12.46</v>
      </c>
      <c r="F53" s="31">
        <v>20.48</v>
      </c>
      <c r="G53" s="31">
        <v>29</v>
      </c>
      <c r="H53" s="31">
        <v>43.1</v>
      </c>
      <c r="I53" s="31">
        <v>50.1</v>
      </c>
      <c r="J53" s="3">
        <v>63</v>
      </c>
      <c r="K53" s="31">
        <v>75.900000000000006</v>
      </c>
      <c r="L53" s="31">
        <v>79.400000000000006</v>
      </c>
      <c r="M53" s="168">
        <v>92</v>
      </c>
      <c r="N53" s="168">
        <v>94.2</v>
      </c>
      <c r="O53" s="3"/>
      <c r="P53" s="9"/>
      <c r="Q53" s="139"/>
    </row>
    <row r="54" spans="1:17" x14ac:dyDescent="0.2">
      <c r="A54" s="215"/>
      <c r="B54" s="12">
        <v>3</v>
      </c>
      <c r="C54" s="34">
        <v>1423</v>
      </c>
      <c r="D54" s="31">
        <v>6.74</v>
      </c>
      <c r="E54" s="31">
        <v>11.3</v>
      </c>
      <c r="F54" s="31">
        <v>17.48</v>
      </c>
      <c r="G54" s="31">
        <v>24.6</v>
      </c>
      <c r="H54" s="31">
        <v>40.200000000000003</v>
      </c>
      <c r="I54" s="31">
        <v>47.3</v>
      </c>
      <c r="J54" s="3">
        <v>59.1</v>
      </c>
      <c r="K54" s="31">
        <v>74.2</v>
      </c>
      <c r="L54" s="31">
        <v>77.400000000000006</v>
      </c>
      <c r="M54" s="31">
        <v>91.2</v>
      </c>
      <c r="N54" s="168">
        <v>95</v>
      </c>
      <c r="O54" s="3"/>
      <c r="P54" s="9"/>
      <c r="Q54" s="139"/>
    </row>
    <row r="55" spans="1:17" x14ac:dyDescent="0.2">
      <c r="A55" s="215"/>
      <c r="B55" s="12">
        <v>4</v>
      </c>
      <c r="C55" s="34">
        <v>1424</v>
      </c>
      <c r="D55" s="31">
        <v>5.94</v>
      </c>
      <c r="E55" s="31">
        <v>9.32</v>
      </c>
      <c r="F55" s="89">
        <v>15.3</v>
      </c>
      <c r="G55" s="31">
        <v>21.6</v>
      </c>
      <c r="H55" s="31">
        <v>35.799999999999997</v>
      </c>
      <c r="I55" s="31">
        <v>41.2</v>
      </c>
      <c r="J55" s="3">
        <v>53.7</v>
      </c>
      <c r="K55" s="31">
        <v>65.7</v>
      </c>
      <c r="L55" s="31">
        <v>68.599999999999994</v>
      </c>
      <c r="M55" s="31">
        <v>81.400000000000006</v>
      </c>
      <c r="N55" s="168">
        <v>84.4</v>
      </c>
      <c r="O55" s="3"/>
      <c r="P55" s="9"/>
      <c r="Q55" s="140"/>
    </row>
    <row r="56" spans="1:17" x14ac:dyDescent="0.2">
      <c r="A56" s="215"/>
      <c r="B56" s="12">
        <v>5</v>
      </c>
      <c r="C56" s="34">
        <v>1425</v>
      </c>
      <c r="D56" s="31">
        <v>6.84</v>
      </c>
      <c r="E56" s="31">
        <v>11.42</v>
      </c>
      <c r="F56" s="31">
        <v>18.600000000000001</v>
      </c>
      <c r="G56" s="31">
        <v>25.7</v>
      </c>
      <c r="H56" s="31">
        <v>39.4</v>
      </c>
      <c r="I56" s="31">
        <v>46.1</v>
      </c>
      <c r="J56" s="3">
        <v>58</v>
      </c>
      <c r="K56" s="31">
        <v>69.5</v>
      </c>
      <c r="L56" s="31">
        <v>69.2</v>
      </c>
      <c r="M56" s="31">
        <v>84.6</v>
      </c>
      <c r="N56" s="168">
        <v>88.2</v>
      </c>
      <c r="O56" s="3"/>
      <c r="P56" s="9"/>
      <c r="Q56" s="140"/>
    </row>
    <row r="57" spans="1:17" ht="15.75" thickBot="1" x14ac:dyDescent="0.25">
      <c r="A57" s="216"/>
      <c r="B57" s="13">
        <v>6</v>
      </c>
      <c r="C57" s="35">
        <v>1426</v>
      </c>
      <c r="D57" s="145">
        <v>6</v>
      </c>
      <c r="E57" s="32">
        <v>7.92</v>
      </c>
      <c r="F57" s="32">
        <v>12.48</v>
      </c>
      <c r="G57" s="32">
        <v>18.8</v>
      </c>
      <c r="H57" s="32">
        <v>32</v>
      </c>
      <c r="I57" s="32">
        <v>37.700000000000003</v>
      </c>
      <c r="J57" s="4">
        <v>51.3</v>
      </c>
      <c r="K57" s="32">
        <v>64.400000000000006</v>
      </c>
      <c r="L57" s="32">
        <v>65.599999999999994</v>
      </c>
      <c r="M57" s="32">
        <v>77.400000000000006</v>
      </c>
      <c r="N57" s="194">
        <v>80.599999999999994</v>
      </c>
      <c r="O57" s="4"/>
      <c r="P57" s="5"/>
      <c r="Q57" s="141"/>
    </row>
    <row r="58" spans="1:17" ht="15.75" thickTop="1" x14ac:dyDescent="0.2">
      <c r="A58" s="6" t="s">
        <v>25</v>
      </c>
      <c r="B58" s="7"/>
      <c r="C58" s="7"/>
      <c r="D58" s="43">
        <f>SUM(D52:D57)</f>
        <v>38.660000000000004</v>
      </c>
      <c r="E58" s="43">
        <f t="shared" ref="E58:O58" si="8">SUM(E52:E57)</f>
        <v>63.760000000000005</v>
      </c>
      <c r="F58" s="43">
        <f t="shared" si="8"/>
        <v>102.53000000000002</v>
      </c>
      <c r="G58" s="43">
        <f t="shared" si="8"/>
        <v>146.5</v>
      </c>
      <c r="H58" s="43">
        <f t="shared" si="8"/>
        <v>230.6</v>
      </c>
      <c r="I58" s="43">
        <f t="shared" si="8"/>
        <v>270.39999999999998</v>
      </c>
      <c r="J58" s="43">
        <f t="shared" si="8"/>
        <v>344.8</v>
      </c>
      <c r="K58" s="43">
        <f t="shared" si="8"/>
        <v>422.5</v>
      </c>
      <c r="L58" s="43">
        <f t="shared" si="8"/>
        <v>433.4</v>
      </c>
      <c r="M58" s="43">
        <f t="shared" si="8"/>
        <v>513.6</v>
      </c>
      <c r="N58" s="43">
        <f t="shared" si="8"/>
        <v>534.79999999999995</v>
      </c>
      <c r="O58" s="43">
        <f t="shared" si="8"/>
        <v>0</v>
      </c>
      <c r="P58" s="8"/>
      <c r="Q58" s="138"/>
    </row>
    <row r="59" spans="1:17" ht="15.75" thickBot="1" x14ac:dyDescent="0.25">
      <c r="A59" s="27" t="s">
        <v>26</v>
      </c>
      <c r="B59" s="4"/>
      <c r="C59" s="4"/>
      <c r="D59" s="37">
        <f>D58/6</f>
        <v>6.4433333333333342</v>
      </c>
      <c r="E59" s="37">
        <f>E58/6</f>
        <v>10.626666666666667</v>
      </c>
      <c r="F59" s="37">
        <f t="shared" ref="F59:O59" si="9">F58/6</f>
        <v>17.088333333333335</v>
      </c>
      <c r="G59" s="37">
        <f t="shared" si="9"/>
        <v>24.416666666666668</v>
      </c>
      <c r="H59" s="37">
        <f t="shared" si="9"/>
        <v>38.43333333333333</v>
      </c>
      <c r="I59" s="37">
        <f t="shared" si="9"/>
        <v>45.066666666666663</v>
      </c>
      <c r="J59" s="37">
        <f t="shared" si="9"/>
        <v>57.466666666666669</v>
      </c>
      <c r="K59" s="37">
        <f t="shared" si="9"/>
        <v>70.416666666666671</v>
      </c>
      <c r="L59" s="37">
        <f t="shared" si="9"/>
        <v>72.233333333333334</v>
      </c>
      <c r="M59" s="37">
        <f t="shared" si="9"/>
        <v>85.600000000000009</v>
      </c>
      <c r="N59" s="37">
        <f t="shared" si="9"/>
        <v>89.133333333333326</v>
      </c>
      <c r="O59" s="37">
        <f t="shared" si="9"/>
        <v>0</v>
      </c>
      <c r="P59" s="5"/>
      <c r="Q59" s="141"/>
    </row>
    <row r="60" spans="1:17" ht="16.5" thickTop="1" thickBot="1" x14ac:dyDescent="0.25">
      <c r="A60" s="41"/>
      <c r="B60" s="38"/>
      <c r="C60" s="38"/>
      <c r="D60" s="40"/>
      <c r="E60" s="38"/>
      <c r="F60" s="127"/>
      <c r="G60" s="38"/>
      <c r="H60" s="38"/>
      <c r="I60" s="38"/>
      <c r="J60" s="38"/>
      <c r="K60" s="38"/>
      <c r="L60" s="38"/>
      <c r="M60" s="38"/>
      <c r="N60" s="38"/>
      <c r="O60" s="38"/>
      <c r="P60" s="39"/>
      <c r="Q60" s="142"/>
    </row>
    <row r="61" spans="1:17" ht="16.5" thickTop="1" thickBot="1" x14ac:dyDescent="0.25">
      <c r="A61" s="2" t="s">
        <v>35</v>
      </c>
      <c r="B61" s="42" t="s">
        <v>57</v>
      </c>
      <c r="C61" s="25"/>
      <c r="D61" s="25"/>
      <c r="E61" s="25"/>
      <c r="F61" s="128"/>
      <c r="G61" s="25"/>
      <c r="H61" s="25"/>
      <c r="I61" s="25"/>
      <c r="J61" s="25"/>
      <c r="K61" s="25"/>
      <c r="L61" s="25"/>
      <c r="M61" s="25"/>
      <c r="N61" s="25"/>
      <c r="O61" s="25"/>
      <c r="P61" s="26"/>
      <c r="Q61" s="142"/>
    </row>
    <row r="62" spans="1:17" ht="15.75" thickTop="1" x14ac:dyDescent="0.2">
      <c r="A62" s="214" t="s">
        <v>21</v>
      </c>
      <c r="B62" s="18">
        <v>1</v>
      </c>
      <c r="C62" s="33">
        <v>1427</v>
      </c>
      <c r="D62" s="30">
        <v>6.32</v>
      </c>
      <c r="E62" s="30">
        <v>10.38</v>
      </c>
      <c r="F62" s="30">
        <v>16.989999999999998</v>
      </c>
      <c r="G62" s="30">
        <v>24.5</v>
      </c>
      <c r="H62" s="30">
        <v>36.6</v>
      </c>
      <c r="I62" s="30">
        <v>43.4</v>
      </c>
      <c r="J62" s="7">
        <v>54.3</v>
      </c>
      <c r="K62" s="30">
        <v>65.5</v>
      </c>
      <c r="L62" s="7">
        <v>69.2</v>
      </c>
      <c r="M62" s="30">
        <v>79.2</v>
      </c>
      <c r="N62" s="169">
        <v>81.8</v>
      </c>
      <c r="O62" s="7"/>
      <c r="P62" s="8"/>
      <c r="Q62" s="138"/>
    </row>
    <row r="63" spans="1:17" x14ac:dyDescent="0.2">
      <c r="A63" s="215"/>
      <c r="B63" s="12">
        <v>2</v>
      </c>
      <c r="C63" s="34">
        <v>1428</v>
      </c>
      <c r="D63" s="31">
        <v>7.02</v>
      </c>
      <c r="E63" s="31">
        <v>13.78</v>
      </c>
      <c r="F63" s="31">
        <v>23.58</v>
      </c>
      <c r="G63" s="31">
        <v>33.700000000000003</v>
      </c>
      <c r="H63" s="31">
        <v>42.3</v>
      </c>
      <c r="I63" s="164">
        <v>57</v>
      </c>
      <c r="J63" s="3">
        <v>66.3</v>
      </c>
      <c r="K63" s="31">
        <v>77.7</v>
      </c>
      <c r="L63" s="3">
        <v>82.4</v>
      </c>
      <c r="M63" s="31">
        <v>92.4</v>
      </c>
      <c r="N63" s="168">
        <v>97.1</v>
      </c>
      <c r="O63" s="3"/>
      <c r="P63" s="9"/>
      <c r="Q63" s="140"/>
    </row>
    <row r="64" spans="1:17" x14ac:dyDescent="0.2">
      <c r="A64" s="215"/>
      <c r="B64" s="12">
        <v>3</v>
      </c>
      <c r="C64" s="34">
        <v>1429</v>
      </c>
      <c r="D64" s="31">
        <v>6.62</v>
      </c>
      <c r="E64" s="31">
        <v>11.68</v>
      </c>
      <c r="F64" s="31">
        <v>19.78</v>
      </c>
      <c r="G64" s="31">
        <v>29.8</v>
      </c>
      <c r="H64" s="31">
        <v>42</v>
      </c>
      <c r="I64" s="31">
        <v>49.5</v>
      </c>
      <c r="J64" s="3">
        <v>59.2</v>
      </c>
      <c r="K64" s="31">
        <v>71.5</v>
      </c>
      <c r="L64" s="3">
        <v>73.099999999999994</v>
      </c>
      <c r="M64" s="31">
        <v>86.2</v>
      </c>
      <c r="N64" s="168">
        <v>85.6</v>
      </c>
      <c r="O64" s="3"/>
      <c r="P64" s="9"/>
      <c r="Q64" s="140"/>
    </row>
    <row r="65" spans="1:17" x14ac:dyDescent="0.2">
      <c r="A65" s="215"/>
      <c r="B65" s="12">
        <v>4</v>
      </c>
      <c r="C65" s="34">
        <v>1430</v>
      </c>
      <c r="D65" s="31">
        <v>6.44</v>
      </c>
      <c r="E65" s="31">
        <v>9.74</v>
      </c>
      <c r="F65" s="31">
        <v>17.48</v>
      </c>
      <c r="G65" s="31">
        <v>25.1</v>
      </c>
      <c r="H65" s="31">
        <v>38.299999999999997</v>
      </c>
      <c r="I65" s="31">
        <v>46.2</v>
      </c>
      <c r="J65" s="3">
        <v>55.5</v>
      </c>
      <c r="K65" s="31">
        <v>67.099999999999994</v>
      </c>
      <c r="L65" s="3">
        <v>71.2</v>
      </c>
      <c r="M65" s="31">
        <v>79.8</v>
      </c>
      <c r="N65" s="168">
        <v>82</v>
      </c>
      <c r="O65" s="3"/>
      <c r="P65" s="9"/>
      <c r="Q65" s="140"/>
    </row>
    <row r="66" spans="1:17" x14ac:dyDescent="0.2">
      <c r="A66" s="215"/>
      <c r="B66" s="12">
        <v>5</v>
      </c>
      <c r="C66" s="34">
        <v>1431</v>
      </c>
      <c r="D66" s="89">
        <v>6</v>
      </c>
      <c r="E66" s="89">
        <v>8.8000000000000007</v>
      </c>
      <c r="F66" s="31">
        <v>15.98</v>
      </c>
      <c r="G66" s="31">
        <v>22.9</v>
      </c>
      <c r="H66" s="31">
        <v>33.5</v>
      </c>
      <c r="I66" s="31">
        <v>41.9</v>
      </c>
      <c r="J66" s="3">
        <v>51.2</v>
      </c>
      <c r="K66" s="168">
        <v>64</v>
      </c>
      <c r="L66" s="3">
        <v>67</v>
      </c>
      <c r="M66" s="31">
        <v>76.400000000000006</v>
      </c>
      <c r="N66" s="168">
        <v>79.599999999999994</v>
      </c>
      <c r="O66" s="3"/>
      <c r="P66" s="9"/>
      <c r="Q66" s="140"/>
    </row>
    <row r="67" spans="1:17" ht="15.75" thickBot="1" x14ac:dyDescent="0.25">
      <c r="A67" s="216"/>
      <c r="B67" s="13">
        <v>6</v>
      </c>
      <c r="C67" s="35">
        <v>1432</v>
      </c>
      <c r="D67" s="32">
        <v>6.82</v>
      </c>
      <c r="E67" s="145">
        <v>10.1</v>
      </c>
      <c r="F67" s="32">
        <v>18.600000000000001</v>
      </c>
      <c r="G67" s="32">
        <v>26.5</v>
      </c>
      <c r="H67" s="32">
        <v>37.200000000000003</v>
      </c>
      <c r="I67" s="32">
        <v>44</v>
      </c>
      <c r="J67" s="4">
        <v>53.9</v>
      </c>
      <c r="K67" s="32">
        <v>64.599999999999994</v>
      </c>
      <c r="L67" s="4">
        <v>67.2</v>
      </c>
      <c r="M67" s="32">
        <v>73.400000000000006</v>
      </c>
      <c r="N67" s="194">
        <v>80.2</v>
      </c>
      <c r="O67" s="4"/>
      <c r="P67" s="5"/>
      <c r="Q67" s="141"/>
    </row>
    <row r="68" spans="1:17" ht="15.75" thickTop="1" x14ac:dyDescent="0.2">
      <c r="A68" s="6" t="s">
        <v>27</v>
      </c>
      <c r="B68" s="7"/>
      <c r="C68" s="7"/>
      <c r="D68" s="43">
        <f>SUM(D62:D67)</f>
        <v>39.220000000000006</v>
      </c>
      <c r="E68" s="43">
        <f t="shared" ref="E68:O68" si="10">SUM(E62:E67)</f>
        <v>64.48</v>
      </c>
      <c r="F68" s="43">
        <f t="shared" si="10"/>
        <v>112.41</v>
      </c>
      <c r="G68" s="43">
        <f t="shared" si="10"/>
        <v>162.5</v>
      </c>
      <c r="H68" s="43">
        <f t="shared" si="10"/>
        <v>229.89999999999998</v>
      </c>
      <c r="I68" s="43">
        <f t="shared" si="10"/>
        <v>282</v>
      </c>
      <c r="J68" s="43">
        <f t="shared" si="10"/>
        <v>340.4</v>
      </c>
      <c r="K68" s="43">
        <f t="shared" si="10"/>
        <v>410.4</v>
      </c>
      <c r="L68" s="43">
        <f t="shared" si="10"/>
        <v>430.1</v>
      </c>
      <c r="M68" s="43">
        <f t="shared" si="10"/>
        <v>487.4</v>
      </c>
      <c r="N68" s="43">
        <f t="shared" si="10"/>
        <v>506.3</v>
      </c>
      <c r="O68" s="43">
        <f t="shared" si="10"/>
        <v>0</v>
      </c>
      <c r="P68" s="8"/>
      <c r="Q68" s="138"/>
    </row>
    <row r="69" spans="1:17" ht="15.75" thickBot="1" x14ac:dyDescent="0.25">
      <c r="A69" s="55" t="s">
        <v>37</v>
      </c>
      <c r="B69" s="56"/>
      <c r="C69" s="56"/>
      <c r="D69" s="57">
        <f>D68/6</f>
        <v>6.536666666666668</v>
      </c>
      <c r="E69" s="57">
        <f t="shared" ref="E69:O69" si="11">E68/6</f>
        <v>10.746666666666668</v>
      </c>
      <c r="F69" s="57">
        <f t="shared" si="11"/>
        <v>18.734999999999999</v>
      </c>
      <c r="G69" s="57">
        <f t="shared" si="11"/>
        <v>27.083333333333332</v>
      </c>
      <c r="H69" s="57">
        <f t="shared" si="11"/>
        <v>38.316666666666663</v>
      </c>
      <c r="I69" s="57">
        <f t="shared" si="11"/>
        <v>47</v>
      </c>
      <c r="J69" s="57">
        <f t="shared" si="11"/>
        <v>56.733333333333327</v>
      </c>
      <c r="K69" s="57">
        <f t="shared" si="11"/>
        <v>68.399999999999991</v>
      </c>
      <c r="L69" s="57">
        <f t="shared" si="11"/>
        <v>71.683333333333337</v>
      </c>
      <c r="M69" s="57">
        <f t="shared" si="11"/>
        <v>81.233333333333334</v>
      </c>
      <c r="N69" s="57">
        <f t="shared" si="11"/>
        <v>84.38333333333334</v>
      </c>
      <c r="O69" s="57">
        <f t="shared" si="11"/>
        <v>0</v>
      </c>
      <c r="P69" s="58"/>
      <c r="Q69" s="141"/>
    </row>
    <row r="70" spans="1:17" ht="16.5" thickTop="1" thickBot="1" x14ac:dyDescent="0.25">
      <c r="A70" s="64"/>
      <c r="B70" s="65"/>
      <c r="C70" s="65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7"/>
      <c r="Q70" s="142"/>
    </row>
    <row r="71" spans="1:17" ht="15.75" thickTop="1" x14ac:dyDescent="0.2">
      <c r="A71" s="59" t="s">
        <v>40</v>
      </c>
      <c r="B71" s="60"/>
      <c r="C71" s="61"/>
      <c r="D71" s="62">
        <f>D58+D68</f>
        <v>77.88000000000001</v>
      </c>
      <c r="E71" s="62">
        <f t="shared" ref="E71:O71" si="12">E58+E68</f>
        <v>128.24</v>
      </c>
      <c r="F71" s="62">
        <f t="shared" si="12"/>
        <v>214.94</v>
      </c>
      <c r="G71" s="62">
        <f t="shared" si="12"/>
        <v>309</v>
      </c>
      <c r="H71" s="62">
        <f t="shared" si="12"/>
        <v>460.5</v>
      </c>
      <c r="I71" s="62">
        <f t="shared" si="12"/>
        <v>552.4</v>
      </c>
      <c r="J71" s="62">
        <f t="shared" si="12"/>
        <v>685.2</v>
      </c>
      <c r="K71" s="62">
        <f t="shared" si="12"/>
        <v>832.9</v>
      </c>
      <c r="L71" s="62">
        <f t="shared" si="12"/>
        <v>863.5</v>
      </c>
      <c r="M71" s="62">
        <f t="shared" si="12"/>
        <v>1001</v>
      </c>
      <c r="N71" s="62">
        <f t="shared" si="12"/>
        <v>1041.0999999999999</v>
      </c>
      <c r="O71" s="62">
        <f t="shared" si="12"/>
        <v>0</v>
      </c>
      <c r="P71" s="63"/>
      <c r="Q71" s="138"/>
    </row>
    <row r="72" spans="1:17" ht="15.75" thickBot="1" x14ac:dyDescent="0.25">
      <c r="A72" s="44" t="s">
        <v>41</v>
      </c>
      <c r="B72" s="17"/>
      <c r="C72" s="4"/>
      <c r="D72" s="45">
        <f>D71/12</f>
        <v>6.4900000000000011</v>
      </c>
      <c r="E72" s="46">
        <f t="shared" ref="E72:O72" si="13">E71/12</f>
        <v>10.686666666666667</v>
      </c>
      <c r="F72" s="46">
        <f t="shared" si="13"/>
        <v>17.911666666666665</v>
      </c>
      <c r="G72" s="45">
        <f t="shared" si="13"/>
        <v>25.75</v>
      </c>
      <c r="H72" s="46">
        <f t="shared" si="13"/>
        <v>38.375</v>
      </c>
      <c r="I72" s="46">
        <f t="shared" si="13"/>
        <v>46.033333333333331</v>
      </c>
      <c r="J72" s="45">
        <f t="shared" si="13"/>
        <v>57.1</v>
      </c>
      <c r="K72" s="46">
        <f t="shared" si="13"/>
        <v>69.408333333333331</v>
      </c>
      <c r="L72" s="46">
        <f t="shared" si="13"/>
        <v>71.958333333333329</v>
      </c>
      <c r="M72" s="46">
        <f t="shared" si="13"/>
        <v>83.416666666666671</v>
      </c>
      <c r="N72" s="46">
        <f t="shared" si="13"/>
        <v>86.758333333333326</v>
      </c>
      <c r="O72" s="45">
        <f t="shared" si="13"/>
        <v>0</v>
      </c>
      <c r="P72" s="5"/>
      <c r="Q72" s="141"/>
    </row>
    <row r="73" spans="1:17" ht="15.75" thickTop="1" x14ac:dyDescent="0.2"/>
    <row r="75" spans="1:17" ht="18.75" x14ac:dyDescent="0.25">
      <c r="A75" s="1" t="s">
        <v>73</v>
      </c>
      <c r="B75" s="1"/>
    </row>
    <row r="76" spans="1:17" ht="18.75" x14ac:dyDescent="0.25">
      <c r="A76" s="23" t="s">
        <v>24</v>
      </c>
      <c r="B76" s="1"/>
    </row>
    <row r="77" spans="1:17" x14ac:dyDescent="0.2">
      <c r="A77" t="s">
        <v>49</v>
      </c>
      <c r="B77" s="2"/>
      <c r="D77" s="48">
        <v>43199</v>
      </c>
    </row>
    <row r="78" spans="1:17" x14ac:dyDescent="0.2">
      <c r="A78" t="s">
        <v>50</v>
      </c>
      <c r="D78" s="48">
        <v>43353</v>
      </c>
    </row>
    <row r="79" spans="1:17" x14ac:dyDescent="0.2">
      <c r="A79" t="s">
        <v>51</v>
      </c>
      <c r="D79" s="47" t="s">
        <v>47</v>
      </c>
    </row>
    <row r="80" spans="1:17" x14ac:dyDescent="0.2">
      <c r="A80" t="s">
        <v>36</v>
      </c>
      <c r="D80" s="20" t="s">
        <v>32</v>
      </c>
      <c r="I80" t="s">
        <v>31</v>
      </c>
    </row>
    <row r="81" spans="1:17" x14ac:dyDescent="0.2">
      <c r="D81" s="20" t="s">
        <v>33</v>
      </c>
      <c r="E81" s="20"/>
      <c r="H81" s="20"/>
      <c r="I81" s="20"/>
    </row>
    <row r="82" spans="1:17" ht="15.75" thickBot="1" x14ac:dyDescent="0.25">
      <c r="A82" s="2" t="s">
        <v>103</v>
      </c>
      <c r="B82" s="2"/>
      <c r="C82" s="49"/>
      <c r="D82" s="2"/>
    </row>
    <row r="83" spans="1:17" ht="15.75" thickTop="1" x14ac:dyDescent="0.2">
      <c r="A83" s="221" t="s">
        <v>60</v>
      </c>
      <c r="B83" s="222"/>
      <c r="C83" s="223"/>
      <c r="D83" s="91" t="s">
        <v>4</v>
      </c>
      <c r="E83" s="230" t="s">
        <v>9</v>
      </c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152" t="s">
        <v>8</v>
      </c>
      <c r="Q83" s="231" t="s">
        <v>113</v>
      </c>
    </row>
    <row r="84" spans="1:17" x14ac:dyDescent="0.2">
      <c r="A84" s="224"/>
      <c r="B84" s="225"/>
      <c r="C84" s="226"/>
      <c r="D84" s="92" t="s">
        <v>61</v>
      </c>
      <c r="E84" s="36" t="s">
        <v>5</v>
      </c>
      <c r="F84" s="19" t="s">
        <v>6</v>
      </c>
      <c r="G84" s="19" t="s">
        <v>10</v>
      </c>
      <c r="H84" s="19" t="s">
        <v>11</v>
      </c>
      <c r="I84" s="19" t="s">
        <v>12</v>
      </c>
      <c r="J84" s="19" t="s">
        <v>13</v>
      </c>
      <c r="K84" s="19" t="s">
        <v>14</v>
      </c>
      <c r="L84" s="19" t="s">
        <v>15</v>
      </c>
      <c r="M84" s="19" t="s">
        <v>16</v>
      </c>
      <c r="N84" s="19" t="s">
        <v>17</v>
      </c>
      <c r="O84" s="149" t="s">
        <v>18</v>
      </c>
      <c r="P84" s="153" t="s">
        <v>3</v>
      </c>
      <c r="Q84" s="232"/>
    </row>
    <row r="85" spans="1:17" x14ac:dyDescent="0.2">
      <c r="A85" s="224"/>
      <c r="B85" s="225"/>
      <c r="C85" s="226"/>
      <c r="D85" s="90" t="s">
        <v>63</v>
      </c>
      <c r="E85" s="87">
        <v>40</v>
      </c>
      <c r="F85" s="87">
        <v>54</v>
      </c>
      <c r="G85" s="87">
        <v>68</v>
      </c>
      <c r="H85" s="87">
        <v>82</v>
      </c>
      <c r="I85" s="87">
        <v>96</v>
      </c>
      <c r="J85" s="87">
        <v>110</v>
      </c>
      <c r="K85" s="87">
        <v>124</v>
      </c>
      <c r="L85" s="87">
        <v>138</v>
      </c>
      <c r="M85" s="87">
        <v>152</v>
      </c>
      <c r="N85" s="87">
        <v>166</v>
      </c>
      <c r="O85" s="150">
        <v>180</v>
      </c>
      <c r="P85" s="153"/>
      <c r="Q85" s="232"/>
    </row>
    <row r="86" spans="1:17" ht="15.75" thickBot="1" x14ac:dyDescent="0.25">
      <c r="A86" s="227"/>
      <c r="B86" s="228"/>
      <c r="C86" s="229"/>
      <c r="D86" s="108">
        <v>43199</v>
      </c>
      <c r="E86" s="109">
        <v>43213</v>
      </c>
      <c r="F86" s="110" t="s">
        <v>43</v>
      </c>
      <c r="G86" s="110" t="s">
        <v>44</v>
      </c>
      <c r="H86" s="109">
        <v>43255</v>
      </c>
      <c r="I86" s="109">
        <v>43269</v>
      </c>
      <c r="J86" s="109">
        <v>43283</v>
      </c>
      <c r="K86" s="109">
        <v>43297</v>
      </c>
      <c r="L86" s="109">
        <v>43311</v>
      </c>
      <c r="M86" s="110" t="s">
        <v>45</v>
      </c>
      <c r="N86" s="110" t="s">
        <v>46</v>
      </c>
      <c r="O86" s="151">
        <v>43353</v>
      </c>
      <c r="P86" s="154"/>
      <c r="Q86" s="233"/>
    </row>
    <row r="87" spans="1:17" ht="15.75" thickTop="1" x14ac:dyDescent="0.2">
      <c r="A87" s="148" t="s">
        <v>59</v>
      </c>
      <c r="B87" s="70"/>
      <c r="C87" s="70"/>
      <c r="D87" s="70"/>
      <c r="E87" s="70"/>
      <c r="F87" s="129"/>
      <c r="G87" s="70"/>
      <c r="H87" s="70"/>
      <c r="I87" s="70"/>
      <c r="J87" s="70"/>
      <c r="K87" s="70"/>
      <c r="L87" s="70"/>
      <c r="M87" s="70"/>
      <c r="N87" s="70"/>
      <c r="O87" s="70"/>
      <c r="P87" s="72"/>
      <c r="Q87" s="131"/>
    </row>
    <row r="88" spans="1:17" x14ac:dyDescent="0.2">
      <c r="A88" s="88" t="s">
        <v>64</v>
      </c>
      <c r="B88" s="3"/>
      <c r="C88" s="3"/>
      <c r="D88" s="89">
        <f t="shared" ref="D88:I88" si="14">D22</f>
        <v>6.2833333333333341</v>
      </c>
      <c r="E88" s="89">
        <f t="shared" si="14"/>
        <v>10.423333333333334</v>
      </c>
      <c r="F88" s="89">
        <f t="shared" si="14"/>
        <v>17.121111111111109</v>
      </c>
      <c r="G88" s="89">
        <f t="shared" si="14"/>
        <v>26.659999999999997</v>
      </c>
      <c r="H88" s="89">
        <f t="shared" si="14"/>
        <v>37.879999999999995</v>
      </c>
      <c r="I88" s="89">
        <f t="shared" si="14"/>
        <v>46.08</v>
      </c>
      <c r="J88" s="89">
        <f t="shared" ref="J88:K88" si="15">J22</f>
        <v>59.180000000000007</v>
      </c>
      <c r="K88" s="89">
        <f t="shared" si="15"/>
        <v>67.84</v>
      </c>
      <c r="L88" s="89">
        <f t="shared" ref="L88:M88" si="16">L22</f>
        <v>76.88000000000001</v>
      </c>
      <c r="M88" s="89">
        <f t="shared" si="16"/>
        <v>83.96</v>
      </c>
      <c r="N88" s="89">
        <f t="shared" ref="N88" si="17">N22</f>
        <v>95.72</v>
      </c>
      <c r="O88" s="3"/>
      <c r="P88" s="9"/>
      <c r="Q88" s="132"/>
    </row>
    <row r="89" spans="1:17" x14ac:dyDescent="0.2">
      <c r="A89" s="88" t="s">
        <v>65</v>
      </c>
      <c r="B89" s="3"/>
      <c r="C89" s="3"/>
      <c r="D89" s="89">
        <f t="shared" ref="D89:I89" si="18">D32</f>
        <v>6.4799999999999995</v>
      </c>
      <c r="E89" s="31">
        <f t="shared" si="18"/>
        <v>11.339999999999998</v>
      </c>
      <c r="F89" s="89">
        <f t="shared" si="18"/>
        <v>18.396666666666668</v>
      </c>
      <c r="G89" s="89">
        <f t="shared" si="18"/>
        <v>27.400000000000002</v>
      </c>
      <c r="H89" s="89">
        <f t="shared" si="18"/>
        <v>37.81666666666667</v>
      </c>
      <c r="I89" s="89">
        <f t="shared" si="18"/>
        <v>47.916666666666664</v>
      </c>
      <c r="J89" s="89">
        <f t="shared" ref="J89:K89" si="19">J32</f>
        <v>60.366666666666667</v>
      </c>
      <c r="K89" s="89">
        <f t="shared" si="19"/>
        <v>69.633333333333326</v>
      </c>
      <c r="L89" s="89">
        <f t="shared" ref="L89:M89" si="20">L32</f>
        <v>77.100000000000009</v>
      </c>
      <c r="M89" s="89">
        <f t="shared" si="20"/>
        <v>84.733333333333334</v>
      </c>
      <c r="N89" s="89">
        <f t="shared" ref="N89" si="21">N32</f>
        <v>95.733333333333334</v>
      </c>
      <c r="O89" s="3"/>
      <c r="P89" s="9"/>
      <c r="Q89" s="132"/>
    </row>
    <row r="90" spans="1:17" x14ac:dyDescent="0.2">
      <c r="A90" s="71" t="s">
        <v>108</v>
      </c>
      <c r="B90" s="3"/>
      <c r="C90" s="3"/>
      <c r="D90" s="93">
        <f t="shared" ref="D90:I90" si="22">D35</f>
        <v>6.3816666666666668</v>
      </c>
      <c r="E90" s="93">
        <f t="shared" si="22"/>
        <v>10.881666666666666</v>
      </c>
      <c r="F90" s="93">
        <f t="shared" si="22"/>
        <v>17.75888888888889</v>
      </c>
      <c r="G90" s="93">
        <f t="shared" si="22"/>
        <v>27.063636363636363</v>
      </c>
      <c r="H90" s="93">
        <f t="shared" si="22"/>
        <v>37.845454545454544</v>
      </c>
      <c r="I90" s="93">
        <f t="shared" si="22"/>
        <v>47.081818181818178</v>
      </c>
      <c r="J90" s="93">
        <f t="shared" ref="J90:K90" si="23">J35</f>
        <v>59.827272727272728</v>
      </c>
      <c r="K90" s="93">
        <f t="shared" si="23"/>
        <v>68.818181818181813</v>
      </c>
      <c r="L90" s="93">
        <f t="shared" ref="L90:M90" si="24">L35</f>
        <v>77</v>
      </c>
      <c r="M90" s="93">
        <f t="shared" si="24"/>
        <v>84.381818181818176</v>
      </c>
      <c r="N90" s="93">
        <f t="shared" ref="N90" si="25">N35</f>
        <v>95.727272727272734</v>
      </c>
      <c r="O90" s="3"/>
      <c r="P90" s="9"/>
      <c r="Q90" s="132"/>
    </row>
    <row r="91" spans="1:17" x14ac:dyDescent="0.2">
      <c r="A91" s="71" t="s">
        <v>81</v>
      </c>
      <c r="B91" s="3"/>
      <c r="C91" s="3"/>
      <c r="D91" s="80">
        <f t="shared" ref="D91:I91" si="26">D21</f>
        <v>37.700000000000003</v>
      </c>
      <c r="E91" s="80">
        <f t="shared" si="26"/>
        <v>62.540000000000006</v>
      </c>
      <c r="F91" s="80">
        <f t="shared" si="26"/>
        <v>102.72666666666666</v>
      </c>
      <c r="G91" s="80">
        <f t="shared" si="26"/>
        <v>133.29999999999998</v>
      </c>
      <c r="H91" s="80">
        <f t="shared" si="26"/>
        <v>189.39999999999998</v>
      </c>
      <c r="I91" s="80">
        <f t="shared" si="26"/>
        <v>230.39999999999998</v>
      </c>
      <c r="J91" s="80">
        <f t="shared" ref="J91:K91" si="27">J21</f>
        <v>295.90000000000003</v>
      </c>
      <c r="K91" s="80">
        <f t="shared" si="27"/>
        <v>339.2</v>
      </c>
      <c r="L91" s="80">
        <f t="shared" ref="L91:M91" si="28">L21</f>
        <v>384.40000000000003</v>
      </c>
      <c r="M91" s="80">
        <f t="shared" si="28"/>
        <v>419.79999999999995</v>
      </c>
      <c r="N91" s="80">
        <f t="shared" ref="N91" si="29">N21</f>
        <v>478.6</v>
      </c>
      <c r="O91" s="3"/>
      <c r="P91" s="9"/>
      <c r="Q91" s="132"/>
    </row>
    <row r="92" spans="1:17" x14ac:dyDescent="0.2">
      <c r="A92" s="71" t="s">
        <v>82</v>
      </c>
      <c r="B92" s="3"/>
      <c r="C92" s="3"/>
      <c r="D92" s="80">
        <f t="shared" ref="D92:I92" si="30">D31</f>
        <v>38.879999999999995</v>
      </c>
      <c r="E92" s="80">
        <f t="shared" si="30"/>
        <v>68.039999999999992</v>
      </c>
      <c r="F92" s="80">
        <f t="shared" si="30"/>
        <v>110.38000000000001</v>
      </c>
      <c r="G92" s="80">
        <f t="shared" si="30"/>
        <v>164.4</v>
      </c>
      <c r="H92" s="80">
        <f t="shared" si="30"/>
        <v>226.90000000000003</v>
      </c>
      <c r="I92" s="80">
        <f t="shared" si="30"/>
        <v>287.5</v>
      </c>
      <c r="J92" s="80">
        <f t="shared" ref="J92:K92" si="31">J31</f>
        <v>362.2</v>
      </c>
      <c r="K92" s="80">
        <f t="shared" si="31"/>
        <v>417.79999999999995</v>
      </c>
      <c r="L92" s="80">
        <f t="shared" ref="L92:M92" si="32">L31</f>
        <v>462.6</v>
      </c>
      <c r="M92" s="80">
        <f t="shared" si="32"/>
        <v>508.4</v>
      </c>
      <c r="N92" s="80">
        <f t="shared" ref="N92" si="33">N31</f>
        <v>574.4</v>
      </c>
      <c r="O92" s="3"/>
      <c r="P92" s="9"/>
      <c r="Q92" s="132"/>
    </row>
    <row r="93" spans="1:17" x14ac:dyDescent="0.2">
      <c r="A93" s="100" t="s">
        <v>75</v>
      </c>
      <c r="B93" s="3"/>
      <c r="C93" s="3"/>
      <c r="D93" s="122">
        <f t="shared" ref="D93:I93" si="34">D34</f>
        <v>76.58</v>
      </c>
      <c r="E93" s="122">
        <f t="shared" si="34"/>
        <v>130.57999999999998</v>
      </c>
      <c r="F93" s="122">
        <f t="shared" si="34"/>
        <v>213.10666666666668</v>
      </c>
      <c r="G93" s="122">
        <f t="shared" si="34"/>
        <v>297.7</v>
      </c>
      <c r="H93" s="122">
        <f t="shared" si="34"/>
        <v>416.3</v>
      </c>
      <c r="I93" s="122">
        <f t="shared" si="34"/>
        <v>517.9</v>
      </c>
      <c r="J93" s="122">
        <f t="shared" ref="J93:K93" si="35">J34</f>
        <v>658.1</v>
      </c>
      <c r="K93" s="122">
        <f t="shared" si="35"/>
        <v>757</v>
      </c>
      <c r="L93" s="122">
        <f t="shared" ref="L93:M93" si="36">L34</f>
        <v>847</v>
      </c>
      <c r="M93" s="122">
        <f t="shared" si="36"/>
        <v>928.19999999999993</v>
      </c>
      <c r="N93" s="122">
        <f t="shared" ref="N93" si="37">N34</f>
        <v>1053</v>
      </c>
      <c r="O93" s="3"/>
      <c r="P93" s="9"/>
      <c r="Q93" s="132"/>
    </row>
    <row r="94" spans="1:17" x14ac:dyDescent="0.2">
      <c r="A94" s="71" t="s">
        <v>76</v>
      </c>
      <c r="B94" s="3"/>
      <c r="C94" s="3"/>
      <c r="D94" s="80"/>
      <c r="E94" s="80">
        <f t="shared" ref="E94:N96" si="38">(E88-D88)</f>
        <v>4.1399999999999997</v>
      </c>
      <c r="F94" s="80">
        <f t="shared" si="38"/>
        <v>6.6977777777777749</v>
      </c>
      <c r="G94" s="80">
        <f t="shared" si="38"/>
        <v>9.5388888888888879</v>
      </c>
      <c r="H94" s="80">
        <f t="shared" si="38"/>
        <v>11.219999999999999</v>
      </c>
      <c r="I94" s="80">
        <f t="shared" si="38"/>
        <v>8.2000000000000028</v>
      </c>
      <c r="J94" s="80">
        <f t="shared" si="38"/>
        <v>13.100000000000009</v>
      </c>
      <c r="K94" s="80">
        <f t="shared" si="38"/>
        <v>8.6599999999999966</v>
      </c>
      <c r="L94" s="80">
        <f t="shared" si="38"/>
        <v>9.0400000000000063</v>
      </c>
      <c r="M94" s="80">
        <f t="shared" si="38"/>
        <v>7.0799999999999841</v>
      </c>
      <c r="N94" s="80">
        <f t="shared" si="38"/>
        <v>11.760000000000005</v>
      </c>
      <c r="O94" s="3"/>
      <c r="P94" s="9"/>
      <c r="Q94" s="132"/>
    </row>
    <row r="95" spans="1:17" x14ac:dyDescent="0.2">
      <c r="A95" s="71" t="s">
        <v>77</v>
      </c>
      <c r="B95" s="3"/>
      <c r="C95" s="3"/>
      <c r="D95" s="80"/>
      <c r="E95" s="80">
        <f t="shared" si="38"/>
        <v>4.8599999999999985</v>
      </c>
      <c r="F95" s="80">
        <f t="shared" si="38"/>
        <v>7.0566666666666702</v>
      </c>
      <c r="G95" s="80">
        <f t="shared" si="38"/>
        <v>9.0033333333333339</v>
      </c>
      <c r="H95" s="80">
        <f t="shared" si="38"/>
        <v>10.416666666666668</v>
      </c>
      <c r="I95" s="80">
        <f t="shared" si="38"/>
        <v>10.099999999999994</v>
      </c>
      <c r="J95" s="80">
        <f t="shared" si="38"/>
        <v>12.450000000000003</v>
      </c>
      <c r="K95" s="80">
        <f t="shared" si="38"/>
        <v>9.2666666666666586</v>
      </c>
      <c r="L95" s="80">
        <f t="shared" si="38"/>
        <v>7.4666666666666828</v>
      </c>
      <c r="M95" s="80">
        <f t="shared" si="38"/>
        <v>7.6333333333333258</v>
      </c>
      <c r="N95" s="80">
        <f t="shared" si="38"/>
        <v>11</v>
      </c>
      <c r="O95" s="3"/>
      <c r="P95" s="9"/>
      <c r="Q95" s="132"/>
    </row>
    <row r="96" spans="1:17" x14ac:dyDescent="0.2">
      <c r="A96" s="103" t="s">
        <v>107</v>
      </c>
      <c r="B96" s="56"/>
      <c r="C96" s="56"/>
      <c r="D96" s="3"/>
      <c r="E96" s="160">
        <f t="shared" si="38"/>
        <v>4.4999999999999991</v>
      </c>
      <c r="F96" s="160">
        <f t="shared" si="38"/>
        <v>6.8772222222222243</v>
      </c>
      <c r="G96" s="160">
        <f t="shared" ref="G96:N96" si="39">(G90-F90)</f>
        <v>9.3047474747474723</v>
      </c>
      <c r="H96" s="160">
        <f t="shared" si="39"/>
        <v>10.781818181818181</v>
      </c>
      <c r="I96" s="160">
        <f t="shared" si="39"/>
        <v>9.2363636363636346</v>
      </c>
      <c r="J96" s="160">
        <f t="shared" si="39"/>
        <v>12.74545454545455</v>
      </c>
      <c r="K96" s="160">
        <f t="shared" si="39"/>
        <v>8.990909090909085</v>
      </c>
      <c r="L96" s="160">
        <f t="shared" si="39"/>
        <v>8.181818181818187</v>
      </c>
      <c r="M96" s="160">
        <f t="shared" si="39"/>
        <v>7.3818181818181756</v>
      </c>
      <c r="N96" s="160">
        <f t="shared" si="39"/>
        <v>11.345454545454558</v>
      </c>
      <c r="O96" s="3"/>
      <c r="P96" s="9"/>
      <c r="Q96" s="132"/>
    </row>
    <row r="97" spans="1:20" x14ac:dyDescent="0.2">
      <c r="A97" s="104" t="s">
        <v>83</v>
      </c>
      <c r="B97" s="117"/>
      <c r="C97" s="118"/>
      <c r="D97" s="118"/>
      <c r="E97" s="119">
        <f>E91-D91</f>
        <v>24.840000000000003</v>
      </c>
      <c r="F97" s="119">
        <f>F91-D91</f>
        <v>65.026666666666657</v>
      </c>
      <c r="G97" s="119">
        <f>G91-D91</f>
        <v>95.59999999999998</v>
      </c>
      <c r="H97" s="119">
        <f>H91-D91</f>
        <v>151.69999999999999</v>
      </c>
      <c r="I97" s="119">
        <f>I91-D91</f>
        <v>192.7</v>
      </c>
      <c r="J97" s="119">
        <f>J91-D91</f>
        <v>258.20000000000005</v>
      </c>
      <c r="K97" s="119">
        <f>K91-D91</f>
        <v>301.5</v>
      </c>
      <c r="L97" s="119">
        <f>L91-D91</f>
        <v>346.70000000000005</v>
      </c>
      <c r="M97" s="119">
        <f>M91-D91</f>
        <v>382.09999999999997</v>
      </c>
      <c r="N97" s="119">
        <f>N91-D91</f>
        <v>440.90000000000003</v>
      </c>
      <c r="O97" s="3"/>
      <c r="P97" s="9"/>
      <c r="Q97" s="132"/>
    </row>
    <row r="98" spans="1:20" x14ac:dyDescent="0.2">
      <c r="A98" s="104" t="s">
        <v>84</v>
      </c>
      <c r="B98" s="117"/>
      <c r="C98" s="118"/>
      <c r="D98" s="120"/>
      <c r="E98" s="119">
        <f>E92-D92</f>
        <v>29.159999999999997</v>
      </c>
      <c r="F98" s="119">
        <f>F92-D92</f>
        <v>71.500000000000014</v>
      </c>
      <c r="G98" s="119">
        <f>G92-D92</f>
        <v>125.52000000000001</v>
      </c>
      <c r="H98" s="119">
        <f>H92-D92</f>
        <v>188.02000000000004</v>
      </c>
      <c r="I98" s="119">
        <f>I92-D92</f>
        <v>248.62</v>
      </c>
      <c r="J98" s="119">
        <f>J92-D92</f>
        <v>323.32</v>
      </c>
      <c r="K98" s="119">
        <f>K92-D92</f>
        <v>378.91999999999996</v>
      </c>
      <c r="L98" s="119">
        <f>L92-D92</f>
        <v>423.72</v>
      </c>
      <c r="M98" s="119">
        <f>M92-D92</f>
        <v>469.52</v>
      </c>
      <c r="N98" s="119">
        <f>N92-D92</f>
        <v>535.52</v>
      </c>
      <c r="O98" s="3"/>
      <c r="P98" s="9"/>
      <c r="Q98" s="132"/>
    </row>
    <row r="99" spans="1:20" x14ac:dyDescent="0.2">
      <c r="A99" s="100" t="s">
        <v>109</v>
      </c>
      <c r="B99" s="3"/>
      <c r="C99" s="3"/>
      <c r="D99" s="3"/>
      <c r="E99" s="116">
        <f>E93-D93</f>
        <v>53.999999999999986</v>
      </c>
      <c r="F99" s="116">
        <f>F93-D93</f>
        <v>136.5266666666667</v>
      </c>
      <c r="G99" s="116">
        <f>G93-D93</f>
        <v>221.12</v>
      </c>
      <c r="H99" s="116">
        <f>H93-D93</f>
        <v>339.72</v>
      </c>
      <c r="I99" s="116">
        <f>I93-D93</f>
        <v>441.32</v>
      </c>
      <c r="J99" s="116">
        <f>J93-D93</f>
        <v>581.52</v>
      </c>
      <c r="K99" s="116">
        <f>K93-D93</f>
        <v>680.42</v>
      </c>
      <c r="L99" s="116">
        <f>L93-D93</f>
        <v>770.42</v>
      </c>
      <c r="M99" s="116">
        <f>M93-D93</f>
        <v>851.61999999999989</v>
      </c>
      <c r="N99" s="116">
        <f>N93-D93</f>
        <v>976.42</v>
      </c>
      <c r="O99" s="3"/>
      <c r="P99" s="9"/>
      <c r="Q99" s="132"/>
    </row>
    <row r="100" spans="1:20" x14ac:dyDescent="0.2">
      <c r="A100" s="71" t="s">
        <v>67</v>
      </c>
      <c r="B100" s="3"/>
      <c r="C100" s="3"/>
      <c r="D100" s="3"/>
      <c r="E100" s="80">
        <f t="shared" ref="E100:F102" si="40">(E94/14)*1000</f>
        <v>295.71428571428572</v>
      </c>
      <c r="F100" s="80">
        <f t="shared" si="40"/>
        <v>478.41269841269826</v>
      </c>
      <c r="G100" s="80">
        <f t="shared" ref="G100:H100" si="41">(G94/14)*1000</f>
        <v>681.34920634920627</v>
      </c>
      <c r="H100" s="80">
        <f t="shared" si="41"/>
        <v>801.42857142857133</v>
      </c>
      <c r="I100" s="80">
        <f t="shared" ref="I100:J100" si="42">(I94/14)*1000</f>
        <v>585.71428571428601</v>
      </c>
      <c r="J100" s="80">
        <f t="shared" si="42"/>
        <v>935.71428571428623</v>
      </c>
      <c r="K100" s="80">
        <f t="shared" ref="K100:L100" si="43">(K94/14)*1000</f>
        <v>618.57142857142833</v>
      </c>
      <c r="L100" s="80">
        <f t="shared" si="43"/>
        <v>645.71428571428612</v>
      </c>
      <c r="M100" s="80">
        <f t="shared" ref="M100:N100" si="44">(M94/14)*1000</f>
        <v>505.71428571428459</v>
      </c>
      <c r="N100" s="80">
        <f t="shared" si="44"/>
        <v>840.00000000000045</v>
      </c>
      <c r="O100" s="3"/>
      <c r="P100" s="9"/>
      <c r="Q100" s="157">
        <f>AVERAGE(E100:P100)</f>
        <v>638.83333333333337</v>
      </c>
    </row>
    <row r="101" spans="1:20" ht="15.75" thickBot="1" x14ac:dyDescent="0.25">
      <c r="A101" s="74" t="s">
        <v>66</v>
      </c>
      <c r="B101" s="56"/>
      <c r="C101" s="56"/>
      <c r="D101" s="3"/>
      <c r="E101" s="80">
        <f t="shared" si="40"/>
        <v>347.14285714285705</v>
      </c>
      <c r="F101" s="80">
        <f t="shared" si="40"/>
        <v>504.04761904761932</v>
      </c>
      <c r="G101" s="80">
        <f t="shared" ref="G101:H101" si="45">(G95/14)*1000</f>
        <v>643.09523809523819</v>
      </c>
      <c r="H101" s="80">
        <f t="shared" si="45"/>
        <v>744.04761904761915</v>
      </c>
      <c r="I101" s="80">
        <f t="shared" ref="I101:J101" si="46">(I95/14)*1000</f>
        <v>721.42857142857099</v>
      </c>
      <c r="J101" s="80">
        <f t="shared" si="46"/>
        <v>889.28571428571445</v>
      </c>
      <c r="K101" s="80">
        <f t="shared" ref="K101:L101" si="47">(K95/14)*1000</f>
        <v>661.90476190476136</v>
      </c>
      <c r="L101" s="80">
        <f t="shared" si="47"/>
        <v>533.33333333333439</v>
      </c>
      <c r="M101" s="80">
        <f t="shared" ref="M101:N101" si="48">(M95/14)*1000</f>
        <v>545.23809523809473</v>
      </c>
      <c r="N101" s="80">
        <f t="shared" si="48"/>
        <v>785.71428571428567</v>
      </c>
      <c r="O101" s="3"/>
      <c r="P101" s="9"/>
      <c r="Q101" s="157">
        <f>AVERAGE(E101:P101)</f>
        <v>637.52380952380952</v>
      </c>
    </row>
    <row r="102" spans="1:20" ht="16.5" thickTop="1" thickBot="1" x14ac:dyDescent="0.25">
      <c r="A102" s="98" t="s">
        <v>68</v>
      </c>
      <c r="B102" s="76"/>
      <c r="C102" s="73"/>
      <c r="D102" s="73"/>
      <c r="E102" s="99">
        <f t="shared" si="40"/>
        <v>321.42857142857133</v>
      </c>
      <c r="F102" s="99">
        <f t="shared" si="40"/>
        <v>491.23015873015891</v>
      </c>
      <c r="G102" s="99">
        <f t="shared" ref="G102:L102" si="49">(G96/14)*1000</f>
        <v>664.62481962481945</v>
      </c>
      <c r="H102" s="99">
        <f t="shared" si="49"/>
        <v>770.12987012987014</v>
      </c>
      <c r="I102" s="99">
        <f t="shared" si="49"/>
        <v>659.7402597402596</v>
      </c>
      <c r="J102" s="99">
        <f t="shared" si="49"/>
        <v>910.38961038961065</v>
      </c>
      <c r="K102" s="99">
        <f t="shared" si="49"/>
        <v>642.20779220779173</v>
      </c>
      <c r="L102" s="99">
        <f t="shared" si="49"/>
        <v>584.41558441558482</v>
      </c>
      <c r="M102" s="99">
        <f t="shared" ref="M102:N102" si="50">(M96/14)*1000</f>
        <v>527.2727272727268</v>
      </c>
      <c r="N102" s="99">
        <f t="shared" si="50"/>
        <v>810.38961038961133</v>
      </c>
      <c r="O102" s="3"/>
      <c r="P102" s="9"/>
      <c r="Q102" s="155">
        <f>AVERAGE(E102:P102)</f>
        <v>638.1829004329004</v>
      </c>
      <c r="S102" s="161"/>
      <c r="T102" s="161"/>
    </row>
    <row r="103" spans="1:20" ht="15.75" thickTop="1" x14ac:dyDescent="0.2">
      <c r="A103" s="75" t="s">
        <v>96</v>
      </c>
      <c r="B103" s="76"/>
      <c r="C103" s="73"/>
      <c r="D103" s="73"/>
      <c r="E103" s="80">
        <v>23.4</v>
      </c>
      <c r="F103" s="80">
        <v>77.599999999999994</v>
      </c>
      <c r="G103" s="80">
        <v>147.6</v>
      </c>
      <c r="H103" s="80">
        <v>249.4</v>
      </c>
      <c r="I103" s="80">
        <v>328.3</v>
      </c>
      <c r="J103" s="80">
        <v>426.5</v>
      </c>
      <c r="K103" s="80">
        <v>565</v>
      </c>
      <c r="L103" s="80">
        <v>683.2</v>
      </c>
      <c r="M103" s="80">
        <v>801.8</v>
      </c>
      <c r="N103" s="80">
        <v>920.5</v>
      </c>
      <c r="O103" s="3"/>
      <c r="P103" s="9"/>
      <c r="Q103" s="132"/>
    </row>
    <row r="104" spans="1:20" x14ac:dyDescent="0.2">
      <c r="A104" s="75" t="s">
        <v>97</v>
      </c>
      <c r="B104" s="76"/>
      <c r="C104" s="73"/>
      <c r="D104" s="73"/>
      <c r="E104" s="80">
        <v>29.4</v>
      </c>
      <c r="F104" s="80">
        <v>83</v>
      </c>
      <c r="G104" s="80">
        <v>166.7</v>
      </c>
      <c r="H104" s="80">
        <v>263.2</v>
      </c>
      <c r="I104" s="80">
        <v>347.2</v>
      </c>
      <c r="J104" s="80">
        <v>449.3</v>
      </c>
      <c r="K104" s="80">
        <v>604.29999999999995</v>
      </c>
      <c r="L104" s="80">
        <v>732.8</v>
      </c>
      <c r="M104" s="80">
        <v>840.9</v>
      </c>
      <c r="N104" s="80">
        <v>962.2</v>
      </c>
      <c r="O104" s="3"/>
      <c r="P104" s="9"/>
      <c r="Q104" s="132"/>
    </row>
    <row r="105" spans="1:20" x14ac:dyDescent="0.2">
      <c r="A105" s="101" t="s">
        <v>98</v>
      </c>
      <c r="B105" s="96"/>
      <c r="C105" s="96"/>
      <c r="D105" s="3"/>
      <c r="E105" s="123">
        <f t="shared" ref="E105:J105" si="51">E103+E104</f>
        <v>52.8</v>
      </c>
      <c r="F105" s="123">
        <f t="shared" si="51"/>
        <v>160.6</v>
      </c>
      <c r="G105" s="123">
        <f t="shared" si="51"/>
        <v>314.29999999999995</v>
      </c>
      <c r="H105" s="123">
        <f t="shared" si="51"/>
        <v>512.6</v>
      </c>
      <c r="I105" s="123">
        <f t="shared" si="51"/>
        <v>675.5</v>
      </c>
      <c r="J105" s="123">
        <f t="shared" si="51"/>
        <v>875.8</v>
      </c>
      <c r="K105" s="123">
        <f t="shared" ref="K105:L105" si="52">K103+K104</f>
        <v>1169.3</v>
      </c>
      <c r="L105" s="123">
        <f t="shared" si="52"/>
        <v>1416</v>
      </c>
      <c r="M105" s="123">
        <f t="shared" ref="M105:N105" si="53">M103+M104</f>
        <v>1642.6999999999998</v>
      </c>
      <c r="N105" s="123">
        <f t="shared" si="53"/>
        <v>1882.7</v>
      </c>
      <c r="O105" s="3"/>
      <c r="P105" s="9"/>
      <c r="Q105" s="132"/>
    </row>
    <row r="106" spans="1:20" x14ac:dyDescent="0.2">
      <c r="A106" s="167" t="s">
        <v>154</v>
      </c>
      <c r="B106" s="51"/>
      <c r="C106" s="97"/>
      <c r="D106" s="73"/>
      <c r="E106" s="123">
        <f>((E105)/14)/12</f>
        <v>0.31428571428571428</v>
      </c>
      <c r="F106" s="123">
        <f>((F105-E105)/14)/12</f>
        <v>0.64166666666666672</v>
      </c>
      <c r="G106" s="123">
        <f>((G105-F105)/14)/11</f>
        <v>0.99805194805194786</v>
      </c>
      <c r="H106" s="123">
        <f t="shared" ref="H106:N106" si="54">((H105-G105)/14)/11</f>
        <v>1.2876623376623382</v>
      </c>
      <c r="I106" s="123">
        <f t="shared" si="54"/>
        <v>1.0577922077922077</v>
      </c>
      <c r="J106" s="123">
        <f t="shared" si="54"/>
        <v>1.3006493506493504</v>
      </c>
      <c r="K106" s="123">
        <f t="shared" si="54"/>
        <v>1.9058441558441559</v>
      </c>
      <c r="L106" s="123">
        <f t="shared" si="54"/>
        <v>1.6019480519480522</v>
      </c>
      <c r="M106" s="123">
        <f t="shared" si="54"/>
        <v>1.4720779220779208</v>
      </c>
      <c r="N106" s="123">
        <f t="shared" si="54"/>
        <v>1.5584415584415601</v>
      </c>
      <c r="O106" s="3"/>
      <c r="P106" s="9"/>
      <c r="Q106" s="132"/>
    </row>
    <row r="107" spans="1:20" x14ac:dyDescent="0.2">
      <c r="A107" s="167" t="s">
        <v>115</v>
      </c>
      <c r="B107" s="51"/>
      <c r="C107" s="97"/>
      <c r="D107" s="73"/>
      <c r="E107" s="123">
        <f>E105/12</f>
        <v>4.3999999999999995</v>
      </c>
      <c r="F107" s="123">
        <f>F105/12</f>
        <v>13.383333333333333</v>
      </c>
      <c r="G107" s="123">
        <f>G105/11</f>
        <v>28.572727272727267</v>
      </c>
      <c r="H107" s="123">
        <f t="shared" ref="H107:J107" si="55">H105/11</f>
        <v>46.6</v>
      </c>
      <c r="I107" s="123">
        <f t="shared" si="55"/>
        <v>61.409090909090907</v>
      </c>
      <c r="J107" s="123">
        <f t="shared" si="55"/>
        <v>79.61818181818181</v>
      </c>
      <c r="K107" s="123">
        <f t="shared" ref="K107:L107" si="56">K105/11</f>
        <v>106.3</v>
      </c>
      <c r="L107" s="123">
        <f t="shared" si="56"/>
        <v>128.72727272727272</v>
      </c>
      <c r="M107" s="123">
        <f t="shared" ref="M107:N107" si="57">M105/11</f>
        <v>149.33636363636361</v>
      </c>
      <c r="N107" s="123">
        <f t="shared" si="57"/>
        <v>171.15454545454546</v>
      </c>
      <c r="O107" s="3"/>
      <c r="P107" s="9"/>
      <c r="Q107" s="132"/>
    </row>
    <row r="108" spans="1:20" x14ac:dyDescent="0.2">
      <c r="A108" s="104" t="s">
        <v>89</v>
      </c>
      <c r="B108" s="76"/>
      <c r="C108" s="73"/>
      <c r="D108" s="73"/>
      <c r="E108" s="102">
        <f t="shared" ref="E108:F110" si="58">E103/E97</f>
        <v>0.94202898550724623</v>
      </c>
      <c r="F108" s="102">
        <f t="shared" si="58"/>
        <v>1.1933565716629075</v>
      </c>
      <c r="G108" s="102">
        <f t="shared" ref="G108:H108" si="59">G103/G97</f>
        <v>1.5439330543933056</v>
      </c>
      <c r="H108" s="102">
        <f t="shared" si="59"/>
        <v>1.6440342781806199</v>
      </c>
      <c r="I108" s="102">
        <f t="shared" ref="I108:J108" si="60">I103/I97</f>
        <v>1.7036844836533473</v>
      </c>
      <c r="J108" s="102">
        <f t="shared" si="60"/>
        <v>1.6518202943454683</v>
      </c>
      <c r="K108" s="102">
        <f t="shared" ref="K108:L108" si="61">K103/K97</f>
        <v>1.8739635157545604</v>
      </c>
      <c r="L108" s="102">
        <f t="shared" si="61"/>
        <v>1.9705797519469281</v>
      </c>
      <c r="M108" s="102">
        <f t="shared" ref="M108:N108" si="62">M103/M97</f>
        <v>2.098403559277676</v>
      </c>
      <c r="N108" s="102">
        <f t="shared" si="62"/>
        <v>2.08777500567022</v>
      </c>
      <c r="O108" s="3"/>
      <c r="P108" s="9"/>
      <c r="Q108" s="157"/>
    </row>
    <row r="109" spans="1:20" x14ac:dyDescent="0.2">
      <c r="A109" s="79" t="s">
        <v>90</v>
      </c>
      <c r="B109" s="51"/>
      <c r="C109" s="97"/>
      <c r="D109" s="73"/>
      <c r="E109" s="102">
        <f t="shared" si="58"/>
        <v>1.0082304526748971</v>
      </c>
      <c r="F109" s="102">
        <f t="shared" si="58"/>
        <v>1.1608391608391606</v>
      </c>
      <c r="G109" s="102">
        <f t="shared" ref="G109:H109" si="63">G104/G98</f>
        <v>1.3280752071383044</v>
      </c>
      <c r="H109" s="102">
        <f t="shared" si="63"/>
        <v>1.3998510796723749</v>
      </c>
      <c r="I109" s="102">
        <f t="shared" ref="I109:J109" si="64">I104/I98</f>
        <v>1.396508728179551</v>
      </c>
      <c r="J109" s="102">
        <f t="shared" si="64"/>
        <v>1.3896449338117036</v>
      </c>
      <c r="K109" s="102">
        <f t="shared" ref="K109:L109" si="65">K104/K98</f>
        <v>1.5947957352475457</v>
      </c>
      <c r="L109" s="102">
        <f t="shared" si="65"/>
        <v>1.7294439724346264</v>
      </c>
      <c r="M109" s="102">
        <f t="shared" ref="M109:N109" si="66">M104/M98</f>
        <v>1.7909780201056398</v>
      </c>
      <c r="N109" s="102">
        <f t="shared" si="66"/>
        <v>1.796758291006872</v>
      </c>
      <c r="O109" s="3"/>
      <c r="P109" s="9"/>
      <c r="Q109" s="157"/>
    </row>
    <row r="110" spans="1:20" x14ac:dyDescent="0.2">
      <c r="A110" s="165" t="s">
        <v>110</v>
      </c>
      <c r="B110" s="105"/>
      <c r="C110" s="106"/>
      <c r="D110" s="106"/>
      <c r="E110" s="199">
        <f t="shared" si="58"/>
        <v>0.97777777777777797</v>
      </c>
      <c r="F110" s="199">
        <f t="shared" si="58"/>
        <v>1.1763269690902873</v>
      </c>
      <c r="G110" s="199">
        <f t="shared" ref="G110:H110" si="67">G105/G99</f>
        <v>1.4214001447178</v>
      </c>
      <c r="H110" s="199">
        <f t="shared" si="67"/>
        <v>1.508889673849052</v>
      </c>
      <c r="I110" s="199">
        <f t="shared" ref="I110:J110" si="68">I105/I99</f>
        <v>1.5306353666273906</v>
      </c>
      <c r="J110" s="199">
        <f t="shared" si="68"/>
        <v>1.5060531022148851</v>
      </c>
      <c r="K110" s="199">
        <f t="shared" ref="K110:L110" si="69">K105/K99</f>
        <v>1.7184973986655301</v>
      </c>
      <c r="L110" s="199">
        <f t="shared" si="69"/>
        <v>1.8379585161340568</v>
      </c>
      <c r="M110" s="199">
        <f t="shared" ref="M110:N110" si="70">M105/M99</f>
        <v>1.92891195603673</v>
      </c>
      <c r="N110" s="199">
        <f t="shared" si="70"/>
        <v>1.9281661580057763</v>
      </c>
      <c r="O110" s="56"/>
      <c r="P110" s="58"/>
      <c r="Q110" s="159"/>
    </row>
    <row r="111" spans="1:20" ht="15.75" thickBot="1" x14ac:dyDescent="0.25">
      <c r="A111" s="207" t="s">
        <v>156</v>
      </c>
      <c r="B111" s="77"/>
      <c r="C111" s="78"/>
      <c r="D111" s="135"/>
      <c r="E111" s="77"/>
      <c r="F111" s="208"/>
      <c r="G111" s="77"/>
      <c r="H111" s="77"/>
      <c r="I111" s="77"/>
      <c r="J111" s="77"/>
      <c r="K111" s="78"/>
      <c r="L111" s="135" t="s">
        <v>158</v>
      </c>
      <c r="M111" s="78"/>
      <c r="N111" s="32">
        <v>10.69</v>
      </c>
      <c r="O111" s="4"/>
      <c r="P111" s="5"/>
      <c r="Q111" s="141"/>
    </row>
    <row r="112" spans="1:20" ht="15.75" thickTop="1" x14ac:dyDescent="0.2">
      <c r="A112" s="156"/>
      <c r="B112" s="51"/>
      <c r="C112" s="51"/>
      <c r="D112" s="51"/>
      <c r="E112" s="147"/>
      <c r="F112" s="147"/>
      <c r="G112" s="51"/>
      <c r="H112" s="51"/>
      <c r="I112" s="162"/>
      <c r="J112" s="163"/>
      <c r="K112" s="51"/>
      <c r="L112" s="51"/>
      <c r="M112" s="51"/>
      <c r="N112" s="51"/>
      <c r="O112" s="51"/>
      <c r="P112" s="51"/>
      <c r="Q112" s="51"/>
    </row>
    <row r="113" spans="1:17" ht="18.75" x14ac:dyDescent="0.25">
      <c r="A113" s="1" t="s">
        <v>73</v>
      </c>
      <c r="B113" s="1"/>
      <c r="H113" s="51"/>
      <c r="I113" s="162"/>
      <c r="J113" s="163"/>
      <c r="K113" s="51"/>
      <c r="L113" s="51"/>
      <c r="M113" s="51"/>
      <c r="N113" s="51"/>
      <c r="O113" s="51"/>
      <c r="P113" s="51"/>
      <c r="Q113" s="51"/>
    </row>
    <row r="114" spans="1:17" ht="18.75" x14ac:dyDescent="0.25">
      <c r="A114" s="23" t="s">
        <v>24</v>
      </c>
      <c r="B114" s="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1:17" x14ac:dyDescent="0.2">
      <c r="A115" t="s">
        <v>49</v>
      </c>
      <c r="B115" s="2"/>
      <c r="D115" s="48">
        <v>43199</v>
      </c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1:17" x14ac:dyDescent="0.2">
      <c r="A116" t="s">
        <v>50</v>
      </c>
      <c r="D116" s="48">
        <v>43353</v>
      </c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1:17" x14ac:dyDescent="0.2">
      <c r="A117" t="s">
        <v>51</v>
      </c>
      <c r="D117" s="47" t="s">
        <v>47</v>
      </c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1:17" x14ac:dyDescent="0.2">
      <c r="A118" t="s">
        <v>36</v>
      </c>
      <c r="D118" s="20" t="s">
        <v>32</v>
      </c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1:17" x14ac:dyDescent="0.2">
      <c r="D119" s="20" t="s">
        <v>33</v>
      </c>
      <c r="E119" s="20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1:17" ht="15.75" thickBot="1" x14ac:dyDescent="0.25">
      <c r="A120" s="156" t="s">
        <v>104</v>
      </c>
      <c r="B120" s="51"/>
      <c r="C120" s="51"/>
      <c r="D120" s="51"/>
      <c r="E120" s="51"/>
      <c r="F120" s="130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1:17" ht="15.75" thickTop="1" x14ac:dyDescent="0.2">
      <c r="A121" s="221" t="s">
        <v>60</v>
      </c>
      <c r="B121" s="222"/>
      <c r="C121" s="223"/>
      <c r="D121" s="91" t="s">
        <v>4</v>
      </c>
      <c r="E121" s="230" t="s">
        <v>9</v>
      </c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152" t="s">
        <v>8</v>
      </c>
      <c r="Q121" s="234" t="s">
        <v>113</v>
      </c>
    </row>
    <row r="122" spans="1:17" x14ac:dyDescent="0.2">
      <c r="A122" s="224"/>
      <c r="B122" s="225"/>
      <c r="C122" s="226"/>
      <c r="D122" s="92" t="s">
        <v>61</v>
      </c>
      <c r="E122" s="36" t="s">
        <v>5</v>
      </c>
      <c r="F122" s="19" t="s">
        <v>6</v>
      </c>
      <c r="G122" s="19" t="s">
        <v>10</v>
      </c>
      <c r="H122" s="19" t="s">
        <v>11</v>
      </c>
      <c r="I122" s="19" t="s">
        <v>12</v>
      </c>
      <c r="J122" s="19" t="s">
        <v>13</v>
      </c>
      <c r="K122" s="19" t="s">
        <v>14</v>
      </c>
      <c r="L122" s="19" t="s">
        <v>15</v>
      </c>
      <c r="M122" s="19" t="s">
        <v>16</v>
      </c>
      <c r="N122" s="19" t="s">
        <v>17</v>
      </c>
      <c r="O122" s="149" t="s">
        <v>18</v>
      </c>
      <c r="P122" s="153" t="s">
        <v>3</v>
      </c>
      <c r="Q122" s="235"/>
    </row>
    <row r="123" spans="1:17" x14ac:dyDescent="0.2">
      <c r="A123" s="224"/>
      <c r="B123" s="225"/>
      <c r="C123" s="226"/>
      <c r="D123" s="90" t="s">
        <v>63</v>
      </c>
      <c r="E123" s="87">
        <v>40</v>
      </c>
      <c r="F123" s="87">
        <v>54</v>
      </c>
      <c r="G123" s="87">
        <v>68</v>
      </c>
      <c r="H123" s="87">
        <v>82</v>
      </c>
      <c r="I123" s="87">
        <v>96</v>
      </c>
      <c r="J123" s="87">
        <v>110</v>
      </c>
      <c r="K123" s="87">
        <v>124</v>
      </c>
      <c r="L123" s="87">
        <v>138</v>
      </c>
      <c r="M123" s="87">
        <v>152</v>
      </c>
      <c r="N123" s="87">
        <v>166</v>
      </c>
      <c r="O123" s="150">
        <v>180</v>
      </c>
      <c r="P123" s="153"/>
      <c r="Q123" s="235"/>
    </row>
    <row r="124" spans="1:17" ht="15.75" thickBot="1" x14ac:dyDescent="0.25">
      <c r="A124" s="227"/>
      <c r="B124" s="228"/>
      <c r="C124" s="229"/>
      <c r="D124" s="108">
        <v>43199</v>
      </c>
      <c r="E124" s="109">
        <v>43213</v>
      </c>
      <c r="F124" s="110" t="s">
        <v>43</v>
      </c>
      <c r="G124" s="110" t="s">
        <v>44</v>
      </c>
      <c r="H124" s="109">
        <v>43255</v>
      </c>
      <c r="I124" s="109">
        <v>43269</v>
      </c>
      <c r="J124" s="109">
        <v>43283</v>
      </c>
      <c r="K124" s="109">
        <v>43297</v>
      </c>
      <c r="L124" s="109">
        <v>43311</v>
      </c>
      <c r="M124" s="110" t="s">
        <v>45</v>
      </c>
      <c r="N124" s="110" t="s">
        <v>46</v>
      </c>
      <c r="O124" s="151">
        <v>43353</v>
      </c>
      <c r="P124" s="154"/>
      <c r="Q124" s="236"/>
    </row>
    <row r="125" spans="1:17" ht="15.75" thickTop="1" x14ac:dyDescent="0.2">
      <c r="A125" s="88" t="s">
        <v>69</v>
      </c>
      <c r="B125" s="3"/>
      <c r="C125" s="3"/>
      <c r="D125" s="89">
        <f t="shared" ref="D125:I125" si="71">D59</f>
        <v>6.4433333333333342</v>
      </c>
      <c r="E125" s="89">
        <f t="shared" si="71"/>
        <v>10.626666666666667</v>
      </c>
      <c r="F125" s="89">
        <f t="shared" si="71"/>
        <v>17.088333333333335</v>
      </c>
      <c r="G125" s="89">
        <f t="shared" si="71"/>
        <v>24.416666666666668</v>
      </c>
      <c r="H125" s="89">
        <f t="shared" si="71"/>
        <v>38.43333333333333</v>
      </c>
      <c r="I125" s="89">
        <f t="shared" si="71"/>
        <v>45.066666666666663</v>
      </c>
      <c r="J125" s="89">
        <f t="shared" ref="J125:K125" si="72">J59</f>
        <v>57.466666666666669</v>
      </c>
      <c r="K125" s="89">
        <f t="shared" si="72"/>
        <v>70.416666666666671</v>
      </c>
      <c r="L125" s="89">
        <f t="shared" ref="L125:M125" si="73">L59</f>
        <v>72.233333333333334</v>
      </c>
      <c r="M125" s="89">
        <f t="shared" si="73"/>
        <v>85.600000000000009</v>
      </c>
      <c r="N125" s="89">
        <f t="shared" ref="N125" si="74">N59</f>
        <v>89.133333333333326</v>
      </c>
      <c r="O125" s="89"/>
      <c r="P125" s="201"/>
      <c r="Q125" s="131"/>
    </row>
    <row r="126" spans="1:17" x14ac:dyDescent="0.2">
      <c r="A126" s="88" t="s">
        <v>70</v>
      </c>
      <c r="B126" s="3"/>
      <c r="C126" s="3"/>
      <c r="D126" s="89">
        <f t="shared" ref="D126:I126" si="75">D69</f>
        <v>6.536666666666668</v>
      </c>
      <c r="E126" s="89">
        <f t="shared" si="75"/>
        <v>10.746666666666668</v>
      </c>
      <c r="F126" s="89">
        <f t="shared" si="75"/>
        <v>18.734999999999999</v>
      </c>
      <c r="G126" s="89">
        <f t="shared" si="75"/>
        <v>27.083333333333332</v>
      </c>
      <c r="H126" s="89">
        <f t="shared" si="75"/>
        <v>38.316666666666663</v>
      </c>
      <c r="I126" s="89">
        <f t="shared" si="75"/>
        <v>47</v>
      </c>
      <c r="J126" s="89">
        <f t="shared" ref="J126:K126" si="76">J69</f>
        <v>56.733333333333327</v>
      </c>
      <c r="K126" s="89">
        <f t="shared" si="76"/>
        <v>68.399999999999991</v>
      </c>
      <c r="L126" s="89">
        <f t="shared" ref="L126:M126" si="77">L69</f>
        <v>71.683333333333337</v>
      </c>
      <c r="M126" s="89">
        <f t="shared" si="77"/>
        <v>81.233333333333334</v>
      </c>
      <c r="N126" s="89">
        <f t="shared" ref="N126" si="78">N69</f>
        <v>84.38333333333334</v>
      </c>
      <c r="O126" s="89"/>
      <c r="P126" s="201"/>
      <c r="Q126" s="132"/>
    </row>
    <row r="127" spans="1:17" x14ac:dyDescent="0.2">
      <c r="A127" s="71" t="s">
        <v>105</v>
      </c>
      <c r="B127" s="3"/>
      <c r="C127" s="3"/>
      <c r="D127" s="94">
        <f t="shared" ref="D127:I127" si="79">D72</f>
        <v>6.4900000000000011</v>
      </c>
      <c r="E127" s="93">
        <f t="shared" si="79"/>
        <v>10.686666666666667</v>
      </c>
      <c r="F127" s="93">
        <f t="shared" si="79"/>
        <v>17.911666666666665</v>
      </c>
      <c r="G127" s="93">
        <f t="shared" si="79"/>
        <v>25.75</v>
      </c>
      <c r="H127" s="93">
        <f t="shared" si="79"/>
        <v>38.375</v>
      </c>
      <c r="I127" s="93">
        <f t="shared" si="79"/>
        <v>46.033333333333331</v>
      </c>
      <c r="J127" s="93">
        <f t="shared" ref="J127:K127" si="80">J72</f>
        <v>57.1</v>
      </c>
      <c r="K127" s="93">
        <f t="shared" si="80"/>
        <v>69.408333333333331</v>
      </c>
      <c r="L127" s="93">
        <f t="shared" ref="L127:M127" si="81">L72</f>
        <v>71.958333333333329</v>
      </c>
      <c r="M127" s="93">
        <f t="shared" si="81"/>
        <v>83.416666666666671</v>
      </c>
      <c r="N127" s="93">
        <f t="shared" ref="N127" si="82">N72</f>
        <v>86.758333333333326</v>
      </c>
      <c r="O127" s="80"/>
      <c r="P127" s="202"/>
      <c r="Q127" s="132"/>
    </row>
    <row r="128" spans="1:17" x14ac:dyDescent="0.2">
      <c r="A128" s="71" t="s">
        <v>85</v>
      </c>
      <c r="B128" s="3"/>
      <c r="C128" s="3"/>
      <c r="D128" s="95">
        <f t="shared" ref="D128:I128" si="83">D58</f>
        <v>38.660000000000004</v>
      </c>
      <c r="E128" s="80">
        <f t="shared" si="83"/>
        <v>63.760000000000005</v>
      </c>
      <c r="F128" s="80">
        <f t="shared" si="83"/>
        <v>102.53000000000002</v>
      </c>
      <c r="G128" s="80">
        <f t="shared" si="83"/>
        <v>146.5</v>
      </c>
      <c r="H128" s="80">
        <f t="shared" si="83"/>
        <v>230.6</v>
      </c>
      <c r="I128" s="80">
        <f t="shared" si="83"/>
        <v>270.39999999999998</v>
      </c>
      <c r="J128" s="80">
        <f t="shared" ref="J128:K128" si="84">J58</f>
        <v>344.8</v>
      </c>
      <c r="K128" s="80">
        <f t="shared" si="84"/>
        <v>422.5</v>
      </c>
      <c r="L128" s="80">
        <f t="shared" ref="L128:M128" si="85">L58</f>
        <v>433.4</v>
      </c>
      <c r="M128" s="80">
        <f t="shared" si="85"/>
        <v>513.6</v>
      </c>
      <c r="N128" s="80">
        <f t="shared" ref="N128" si="86">N58</f>
        <v>534.79999999999995</v>
      </c>
      <c r="O128" s="80"/>
      <c r="P128" s="202"/>
      <c r="Q128" s="132"/>
    </row>
    <row r="129" spans="1:17" x14ac:dyDescent="0.2">
      <c r="A129" s="71" t="s">
        <v>86</v>
      </c>
      <c r="B129" s="3"/>
      <c r="C129" s="3"/>
      <c r="D129" s="95">
        <f t="shared" ref="D129:I129" si="87">D68</f>
        <v>39.220000000000006</v>
      </c>
      <c r="E129" s="80">
        <f t="shared" si="87"/>
        <v>64.48</v>
      </c>
      <c r="F129" s="80">
        <f t="shared" si="87"/>
        <v>112.41</v>
      </c>
      <c r="G129" s="80">
        <f t="shared" si="87"/>
        <v>162.5</v>
      </c>
      <c r="H129" s="80">
        <f t="shared" si="87"/>
        <v>229.89999999999998</v>
      </c>
      <c r="I129" s="80">
        <f t="shared" si="87"/>
        <v>282</v>
      </c>
      <c r="J129" s="80">
        <f t="shared" ref="J129:K129" si="88">J68</f>
        <v>340.4</v>
      </c>
      <c r="K129" s="80">
        <f t="shared" si="88"/>
        <v>410.4</v>
      </c>
      <c r="L129" s="80">
        <f t="shared" ref="L129:M129" si="89">L68</f>
        <v>430.1</v>
      </c>
      <c r="M129" s="80">
        <f t="shared" si="89"/>
        <v>487.4</v>
      </c>
      <c r="N129" s="80">
        <f t="shared" ref="N129" si="90">N68</f>
        <v>506.3</v>
      </c>
      <c r="O129" s="80"/>
      <c r="P129" s="202"/>
      <c r="Q129" s="132"/>
    </row>
    <row r="130" spans="1:17" x14ac:dyDescent="0.2">
      <c r="A130" s="100" t="s">
        <v>106</v>
      </c>
      <c r="B130" s="3"/>
      <c r="C130" s="3"/>
      <c r="D130" s="124">
        <f t="shared" ref="D130:I130" si="91">D71</f>
        <v>77.88000000000001</v>
      </c>
      <c r="E130" s="121">
        <f t="shared" si="91"/>
        <v>128.24</v>
      </c>
      <c r="F130" s="121">
        <f t="shared" si="91"/>
        <v>214.94</v>
      </c>
      <c r="G130" s="121">
        <f t="shared" si="91"/>
        <v>309</v>
      </c>
      <c r="H130" s="121">
        <f t="shared" si="91"/>
        <v>460.5</v>
      </c>
      <c r="I130" s="121">
        <f t="shared" si="91"/>
        <v>552.4</v>
      </c>
      <c r="J130" s="121">
        <f t="shared" ref="J130:K130" si="92">J71</f>
        <v>685.2</v>
      </c>
      <c r="K130" s="121">
        <f t="shared" si="92"/>
        <v>832.9</v>
      </c>
      <c r="L130" s="121">
        <f t="shared" ref="L130:M130" si="93">L71</f>
        <v>863.5</v>
      </c>
      <c r="M130" s="121">
        <f t="shared" si="93"/>
        <v>1001</v>
      </c>
      <c r="N130" s="121">
        <f t="shared" ref="N130" si="94">N71</f>
        <v>1041.0999999999999</v>
      </c>
      <c r="O130" s="113"/>
      <c r="P130" s="203"/>
      <c r="Q130" s="132"/>
    </row>
    <row r="131" spans="1:17" x14ac:dyDescent="0.2">
      <c r="A131" s="71" t="s">
        <v>79</v>
      </c>
      <c r="B131" s="3"/>
      <c r="C131" s="3"/>
      <c r="D131" s="95"/>
      <c r="E131" s="80">
        <f t="shared" ref="E131:N133" si="95">(E125-D125)</f>
        <v>4.1833333333333327</v>
      </c>
      <c r="F131" s="80">
        <f t="shared" si="95"/>
        <v>6.4616666666666678</v>
      </c>
      <c r="G131" s="80">
        <f t="shared" si="95"/>
        <v>7.3283333333333331</v>
      </c>
      <c r="H131" s="80">
        <f t="shared" si="95"/>
        <v>14.016666666666662</v>
      </c>
      <c r="I131" s="80">
        <f t="shared" si="95"/>
        <v>6.6333333333333329</v>
      </c>
      <c r="J131" s="80">
        <f t="shared" si="95"/>
        <v>12.400000000000006</v>
      </c>
      <c r="K131" s="80">
        <f t="shared" si="95"/>
        <v>12.950000000000003</v>
      </c>
      <c r="L131" s="80">
        <f t="shared" si="95"/>
        <v>1.8166666666666629</v>
      </c>
      <c r="M131" s="80">
        <f t="shared" si="95"/>
        <v>13.366666666666674</v>
      </c>
      <c r="N131" s="80">
        <f t="shared" si="95"/>
        <v>3.5333333333333172</v>
      </c>
      <c r="O131" s="80"/>
      <c r="P131" s="204"/>
      <c r="Q131" s="132"/>
    </row>
    <row r="132" spans="1:17" x14ac:dyDescent="0.2">
      <c r="A132" s="71" t="s">
        <v>80</v>
      </c>
      <c r="B132" s="3"/>
      <c r="C132" s="3"/>
      <c r="D132" s="95"/>
      <c r="E132" s="80">
        <f t="shared" si="95"/>
        <v>4.21</v>
      </c>
      <c r="F132" s="80">
        <f t="shared" si="95"/>
        <v>7.9883333333333315</v>
      </c>
      <c r="G132" s="80">
        <f t="shared" si="95"/>
        <v>8.3483333333333327</v>
      </c>
      <c r="H132" s="80">
        <f t="shared" si="95"/>
        <v>11.233333333333331</v>
      </c>
      <c r="I132" s="80">
        <f t="shared" si="95"/>
        <v>8.6833333333333371</v>
      </c>
      <c r="J132" s="80">
        <f t="shared" si="95"/>
        <v>9.7333333333333272</v>
      </c>
      <c r="K132" s="80">
        <f t="shared" si="95"/>
        <v>11.666666666666664</v>
      </c>
      <c r="L132" s="80">
        <f t="shared" si="95"/>
        <v>3.2833333333333456</v>
      </c>
      <c r="M132" s="80">
        <f t="shared" si="95"/>
        <v>9.5499999999999972</v>
      </c>
      <c r="N132" s="80">
        <f t="shared" si="95"/>
        <v>3.1500000000000057</v>
      </c>
      <c r="O132" s="80"/>
      <c r="P132" s="204"/>
      <c r="Q132" s="132"/>
    </row>
    <row r="133" spans="1:17" x14ac:dyDescent="0.2">
      <c r="A133" s="103" t="s">
        <v>78</v>
      </c>
      <c r="B133" s="56"/>
      <c r="C133" s="56"/>
      <c r="D133" s="31"/>
      <c r="E133" s="160">
        <f t="shared" si="95"/>
        <v>4.1966666666666663</v>
      </c>
      <c r="F133" s="160">
        <f t="shared" si="95"/>
        <v>7.2249999999999979</v>
      </c>
      <c r="G133" s="160">
        <f t="shared" si="95"/>
        <v>7.8383333333333347</v>
      </c>
      <c r="H133" s="160">
        <f t="shared" si="95"/>
        <v>12.625</v>
      </c>
      <c r="I133" s="160">
        <f t="shared" si="95"/>
        <v>7.6583333333333314</v>
      </c>
      <c r="J133" s="160">
        <f t="shared" si="95"/>
        <v>11.06666666666667</v>
      </c>
      <c r="K133" s="160">
        <f t="shared" si="95"/>
        <v>12.30833333333333</v>
      </c>
      <c r="L133" s="160">
        <f t="shared" si="95"/>
        <v>2.5499999999999972</v>
      </c>
      <c r="M133" s="160">
        <f t="shared" si="95"/>
        <v>11.458333333333343</v>
      </c>
      <c r="N133" s="160">
        <f t="shared" si="95"/>
        <v>3.3416666666666544</v>
      </c>
      <c r="O133" s="80"/>
      <c r="P133" s="204"/>
      <c r="Q133" s="132"/>
    </row>
    <row r="134" spans="1:17" x14ac:dyDescent="0.2">
      <c r="A134" s="125" t="s">
        <v>87</v>
      </c>
      <c r="B134" s="105"/>
      <c r="C134" s="106"/>
      <c r="D134" s="114"/>
      <c r="E134" s="89">
        <f>E128-D128</f>
        <v>25.1</v>
      </c>
      <c r="F134" s="89">
        <f>F128-D128</f>
        <v>63.870000000000012</v>
      </c>
      <c r="G134" s="89">
        <f>G128-D128</f>
        <v>107.84</v>
      </c>
      <c r="H134" s="89">
        <f>H128-D128</f>
        <v>191.94</v>
      </c>
      <c r="I134" s="89">
        <f>I128-D128</f>
        <v>231.73999999999998</v>
      </c>
      <c r="J134" s="89">
        <f>J128-D128</f>
        <v>306.14</v>
      </c>
      <c r="K134" s="89">
        <f>K128-D128</f>
        <v>383.84</v>
      </c>
      <c r="L134" s="89">
        <f>L128-D128</f>
        <v>394.73999999999995</v>
      </c>
      <c r="M134" s="89">
        <f>M128-D128</f>
        <v>474.94</v>
      </c>
      <c r="N134" s="89">
        <f>N128-D128</f>
        <v>496.13999999999993</v>
      </c>
      <c r="O134" s="80"/>
      <c r="P134" s="204"/>
      <c r="Q134" s="132"/>
    </row>
    <row r="135" spans="1:17" x14ac:dyDescent="0.2">
      <c r="A135" s="104" t="s">
        <v>88</v>
      </c>
      <c r="B135" s="76"/>
      <c r="C135" s="73"/>
      <c r="D135" s="114"/>
      <c r="E135" s="89">
        <f>E129-D129</f>
        <v>25.259999999999998</v>
      </c>
      <c r="F135" s="89">
        <f>F129-D129</f>
        <v>73.19</v>
      </c>
      <c r="G135" s="89">
        <f>G129-D129</f>
        <v>123.28</v>
      </c>
      <c r="H135" s="89">
        <f>H129-D129</f>
        <v>190.67999999999998</v>
      </c>
      <c r="I135" s="89">
        <f>I129-D129</f>
        <v>242.78</v>
      </c>
      <c r="J135" s="89">
        <f>J129-D129</f>
        <v>301.17999999999995</v>
      </c>
      <c r="K135" s="89">
        <f>K129-D129</f>
        <v>371.17999999999995</v>
      </c>
      <c r="L135" s="89">
        <f>L129-D129</f>
        <v>390.88</v>
      </c>
      <c r="M135" s="89">
        <f>M129-D129</f>
        <v>448.17999999999995</v>
      </c>
      <c r="N135" s="89">
        <f>N129-D129</f>
        <v>467.08</v>
      </c>
      <c r="O135" s="80"/>
      <c r="P135" s="204"/>
      <c r="Q135" s="132"/>
    </row>
    <row r="136" spans="1:17" x14ac:dyDescent="0.2">
      <c r="A136" s="59" t="s">
        <v>111</v>
      </c>
      <c r="B136" s="61"/>
      <c r="C136" s="61"/>
      <c r="D136" s="31"/>
      <c r="E136" s="116">
        <f>E130-D130</f>
        <v>50.36</v>
      </c>
      <c r="F136" s="116">
        <f>F130-D130</f>
        <v>137.06</v>
      </c>
      <c r="G136" s="116">
        <f>G130-D130</f>
        <v>231.12</v>
      </c>
      <c r="H136" s="116">
        <f>H130-D130</f>
        <v>382.62</v>
      </c>
      <c r="I136" s="116">
        <f>I130-D130</f>
        <v>474.52</v>
      </c>
      <c r="J136" s="116">
        <f>J130-D130</f>
        <v>607.32000000000005</v>
      </c>
      <c r="K136" s="116">
        <f>K130-D130</f>
        <v>755.02</v>
      </c>
      <c r="L136" s="116">
        <f>L130-D130</f>
        <v>785.62</v>
      </c>
      <c r="M136" s="116">
        <f>M130-D130</f>
        <v>923.12</v>
      </c>
      <c r="N136" s="116">
        <f>N130-D130</f>
        <v>963.21999999999991</v>
      </c>
      <c r="O136" s="113"/>
      <c r="P136" s="205"/>
      <c r="Q136" s="132"/>
    </row>
    <row r="137" spans="1:17" x14ac:dyDescent="0.2">
      <c r="A137" s="71" t="s">
        <v>71</v>
      </c>
      <c r="B137" s="3"/>
      <c r="C137" s="3"/>
      <c r="D137" s="31"/>
      <c r="E137" s="80">
        <f t="shared" ref="E137:F139" si="96">(E131/14)*1000</f>
        <v>298.80952380952374</v>
      </c>
      <c r="F137" s="80">
        <f t="shared" si="96"/>
        <v>461.54761904761915</v>
      </c>
      <c r="G137" s="80">
        <f t="shared" ref="G137:H137" si="97">(G131/14)*1000</f>
        <v>523.45238095238085</v>
      </c>
      <c r="H137" s="80">
        <f t="shared" si="97"/>
        <v>1001.1904761904759</v>
      </c>
      <c r="I137" s="80">
        <f t="shared" ref="I137:J137" si="98">(I131/14)*1000</f>
        <v>473.8095238095238</v>
      </c>
      <c r="J137" s="80">
        <f t="shared" si="98"/>
        <v>885.71428571428612</v>
      </c>
      <c r="K137" s="80">
        <f t="shared" ref="K137:L137" si="99">(K131/14)*1000</f>
        <v>925.00000000000011</v>
      </c>
      <c r="L137" s="80">
        <f t="shared" si="99"/>
        <v>129.7619047619045</v>
      </c>
      <c r="M137" s="80">
        <f t="shared" ref="M137:N137" si="100">(M131/14)*1000</f>
        <v>954.76190476190527</v>
      </c>
      <c r="N137" s="80">
        <f t="shared" si="100"/>
        <v>252.38095238095121</v>
      </c>
      <c r="O137" s="80"/>
      <c r="P137" s="204"/>
      <c r="Q137" s="157">
        <f>AVERAGE(E137:P137)</f>
        <v>590.64285714285711</v>
      </c>
    </row>
    <row r="138" spans="1:17" ht="15.75" thickBot="1" x14ac:dyDescent="0.25">
      <c r="A138" s="74" t="s">
        <v>72</v>
      </c>
      <c r="B138" s="3"/>
      <c r="C138" s="3"/>
      <c r="D138" s="31"/>
      <c r="E138" s="80">
        <f t="shared" si="96"/>
        <v>300.71428571428572</v>
      </c>
      <c r="F138" s="80">
        <f t="shared" si="96"/>
        <v>570.59523809523796</v>
      </c>
      <c r="G138" s="80">
        <f t="shared" ref="G138:H138" si="101">(G132/14)*1000</f>
        <v>596.30952380952374</v>
      </c>
      <c r="H138" s="80">
        <f t="shared" si="101"/>
        <v>802.38095238095218</v>
      </c>
      <c r="I138" s="80">
        <f t="shared" ref="I138:J138" si="102">(I132/14)*1000</f>
        <v>620.23809523809553</v>
      </c>
      <c r="J138" s="80">
        <f t="shared" si="102"/>
        <v>695.23809523809473</v>
      </c>
      <c r="K138" s="80">
        <f t="shared" ref="K138:L138" si="103">(K132/14)*1000</f>
        <v>833.33333333333314</v>
      </c>
      <c r="L138" s="80">
        <f t="shared" si="103"/>
        <v>234.5238095238104</v>
      </c>
      <c r="M138" s="80">
        <f t="shared" ref="M138:N138" si="104">(M132/14)*1000</f>
        <v>682.14285714285688</v>
      </c>
      <c r="N138" s="80">
        <f t="shared" si="104"/>
        <v>225.0000000000004</v>
      </c>
      <c r="O138" s="80"/>
      <c r="P138" s="204"/>
      <c r="Q138" s="157">
        <f>AVERAGE(E138:P138)</f>
        <v>556.04761904761904</v>
      </c>
    </row>
    <row r="139" spans="1:17" ht="16.5" thickTop="1" thickBot="1" x14ac:dyDescent="0.25">
      <c r="A139" s="100" t="s">
        <v>112</v>
      </c>
      <c r="B139" s="3"/>
      <c r="C139" s="3"/>
      <c r="D139" s="31"/>
      <c r="E139" s="99">
        <f t="shared" si="96"/>
        <v>299.7619047619047</v>
      </c>
      <c r="F139" s="99">
        <f t="shared" si="96"/>
        <v>516.07142857142844</v>
      </c>
      <c r="G139" s="99">
        <f t="shared" ref="G139:H139" si="105">(G133/14)*1000</f>
        <v>559.88095238095252</v>
      </c>
      <c r="H139" s="99">
        <f t="shared" si="105"/>
        <v>901.78571428571433</v>
      </c>
      <c r="I139" s="99">
        <f t="shared" ref="I139:J139" si="106">(I133/14)*1000</f>
        <v>547.0238095238094</v>
      </c>
      <c r="J139" s="99">
        <f t="shared" si="106"/>
        <v>790.47619047619071</v>
      </c>
      <c r="K139" s="99">
        <f t="shared" ref="K139:L139" si="107">(K133/14)*1000</f>
        <v>879.1666666666664</v>
      </c>
      <c r="L139" s="99">
        <f t="shared" si="107"/>
        <v>182.14285714285694</v>
      </c>
      <c r="M139" s="99">
        <f t="shared" ref="M139:N139" si="108">(M133/14)*1000</f>
        <v>818.45238095238165</v>
      </c>
      <c r="N139" s="99">
        <f t="shared" si="108"/>
        <v>238.69047619047532</v>
      </c>
      <c r="O139" s="80"/>
      <c r="P139" s="204"/>
      <c r="Q139" s="155">
        <f>AVERAGE(E139:P139)</f>
        <v>573.34523809523796</v>
      </c>
    </row>
    <row r="140" spans="1:17" ht="15.75" thickTop="1" x14ac:dyDescent="0.2">
      <c r="A140" s="75" t="s">
        <v>99</v>
      </c>
      <c r="B140" s="56"/>
      <c r="C140" s="56"/>
      <c r="D140" s="31"/>
      <c r="E140" s="80">
        <v>31.6</v>
      </c>
      <c r="F140" s="80">
        <v>80.3</v>
      </c>
      <c r="G140" s="80">
        <v>149.80000000000001</v>
      </c>
      <c r="H140" s="80">
        <v>269.10000000000002</v>
      </c>
      <c r="I140" s="80">
        <v>437.9</v>
      </c>
      <c r="J140" s="80">
        <v>572.79999999999995</v>
      </c>
      <c r="K140" s="80">
        <v>756.3</v>
      </c>
      <c r="L140" s="80">
        <v>935.2</v>
      </c>
      <c r="M140" s="80">
        <v>1094.0999999999999</v>
      </c>
      <c r="N140" s="80">
        <v>1278.4000000000001</v>
      </c>
      <c r="O140" s="80"/>
      <c r="P140" s="204"/>
      <c r="Q140" s="132"/>
    </row>
    <row r="141" spans="1:17" x14ac:dyDescent="0.2">
      <c r="A141" s="75" t="s">
        <v>100</v>
      </c>
      <c r="B141" s="56"/>
      <c r="C141" s="56"/>
      <c r="D141" s="31"/>
      <c r="E141" s="80">
        <v>34</v>
      </c>
      <c r="F141" s="80">
        <v>91.3</v>
      </c>
      <c r="G141" s="80">
        <v>177.5</v>
      </c>
      <c r="H141" s="80">
        <v>327.8</v>
      </c>
      <c r="I141" s="80">
        <v>497.1</v>
      </c>
      <c r="J141" s="80">
        <v>635.6</v>
      </c>
      <c r="K141" s="80">
        <v>840.1</v>
      </c>
      <c r="L141" s="80">
        <v>1005.3</v>
      </c>
      <c r="M141" s="80">
        <v>1161.4000000000001</v>
      </c>
      <c r="N141" s="80">
        <v>1346.8</v>
      </c>
      <c r="O141" s="80"/>
      <c r="P141" s="204"/>
      <c r="Q141" s="132"/>
    </row>
    <row r="142" spans="1:17" x14ac:dyDescent="0.2">
      <c r="A142" s="103" t="s">
        <v>101</v>
      </c>
      <c r="B142" s="56"/>
      <c r="C142" s="56"/>
      <c r="D142" s="31"/>
      <c r="E142" s="123">
        <f t="shared" ref="E142:J142" si="109">E140+E141</f>
        <v>65.599999999999994</v>
      </c>
      <c r="F142" s="123">
        <f t="shared" si="109"/>
        <v>171.6</v>
      </c>
      <c r="G142" s="123">
        <f t="shared" si="109"/>
        <v>327.3</v>
      </c>
      <c r="H142" s="123">
        <f t="shared" si="109"/>
        <v>596.90000000000009</v>
      </c>
      <c r="I142" s="123">
        <f t="shared" si="109"/>
        <v>935</v>
      </c>
      <c r="J142" s="123">
        <f t="shared" si="109"/>
        <v>1208.4000000000001</v>
      </c>
      <c r="K142" s="123">
        <f t="shared" ref="K142:L142" si="110">K140+K141</f>
        <v>1596.4</v>
      </c>
      <c r="L142" s="123">
        <f t="shared" si="110"/>
        <v>1940.5</v>
      </c>
      <c r="M142" s="123">
        <f t="shared" ref="M142:N142" si="111">M140+M141</f>
        <v>2255.5</v>
      </c>
      <c r="N142" s="123">
        <f t="shared" si="111"/>
        <v>2625.2</v>
      </c>
      <c r="O142" s="113"/>
      <c r="P142" s="205"/>
      <c r="Q142" s="132"/>
    </row>
    <row r="143" spans="1:17" x14ac:dyDescent="0.2">
      <c r="A143" s="165" t="s">
        <v>153</v>
      </c>
      <c r="B143" s="105"/>
      <c r="C143" s="106"/>
      <c r="D143" s="36"/>
      <c r="E143" s="166">
        <f>((E142)/14)/12</f>
        <v>0.39047619047619042</v>
      </c>
      <c r="F143" s="166">
        <f>((F142-E142)/14)/12</f>
        <v>0.63095238095238093</v>
      </c>
      <c r="G143" s="166">
        <f>((G142-F142)/14)/12</f>
        <v>0.92678571428571432</v>
      </c>
      <c r="H143" s="166">
        <f>((H142-G142)/14)/12</f>
        <v>1.6047619047619053</v>
      </c>
      <c r="I143" s="166">
        <f>((I142-H142)/14)/12</f>
        <v>2.0124999999999997</v>
      </c>
      <c r="J143" s="166">
        <f t="shared" ref="J143:M143" si="112">((J142-I142)/14)/12</f>
        <v>1.627380952380953</v>
      </c>
      <c r="K143" s="166">
        <f t="shared" si="112"/>
        <v>2.3095238095238098</v>
      </c>
      <c r="L143" s="166">
        <f t="shared" si="112"/>
        <v>2.0482142857142853</v>
      </c>
      <c r="M143" s="166">
        <f t="shared" si="112"/>
        <v>1.875</v>
      </c>
      <c r="N143" s="166">
        <f>((N142-M142)/14)/12</f>
        <v>2.2005952380952372</v>
      </c>
      <c r="O143" s="115"/>
      <c r="P143" s="206"/>
      <c r="Q143" s="132"/>
    </row>
    <row r="144" spans="1:17" x14ac:dyDescent="0.2">
      <c r="A144" s="165" t="s">
        <v>115</v>
      </c>
      <c r="B144" s="105"/>
      <c r="C144" s="106"/>
      <c r="D144" s="36"/>
      <c r="E144" s="166">
        <f>E142/12</f>
        <v>5.4666666666666659</v>
      </c>
      <c r="F144" s="166">
        <f t="shared" ref="F144:J144" si="113">F142/12</f>
        <v>14.299999999999999</v>
      </c>
      <c r="G144" s="166">
        <f t="shared" si="113"/>
        <v>27.275000000000002</v>
      </c>
      <c r="H144" s="166">
        <f t="shared" si="113"/>
        <v>49.741666666666674</v>
      </c>
      <c r="I144" s="166">
        <f t="shared" si="113"/>
        <v>77.916666666666671</v>
      </c>
      <c r="J144" s="166">
        <f t="shared" si="113"/>
        <v>100.7</v>
      </c>
      <c r="K144" s="166">
        <f t="shared" ref="K144:L144" si="114">K142/12</f>
        <v>133.03333333333333</v>
      </c>
      <c r="L144" s="166">
        <f t="shared" si="114"/>
        <v>161.70833333333334</v>
      </c>
      <c r="M144" s="166">
        <f t="shared" ref="M144:N144" si="115">M142/12</f>
        <v>187.95833333333334</v>
      </c>
      <c r="N144" s="166">
        <f t="shared" si="115"/>
        <v>218.76666666666665</v>
      </c>
      <c r="O144" s="115"/>
      <c r="P144" s="206"/>
      <c r="Q144" s="132"/>
    </row>
    <row r="145" spans="1:17" x14ac:dyDescent="0.2">
      <c r="A145" s="104" t="s">
        <v>92</v>
      </c>
      <c r="B145" s="105"/>
      <c r="C145" s="106"/>
      <c r="D145" s="36"/>
      <c r="E145" s="107">
        <f t="shared" ref="E145:F147" si="116">E140/E134</f>
        <v>1.2589641434262948</v>
      </c>
      <c r="F145" s="107">
        <f t="shared" si="116"/>
        <v>1.2572412713323937</v>
      </c>
      <c r="G145" s="107">
        <f t="shared" ref="G145:H145" si="117">G140/G134</f>
        <v>1.3890949554896144</v>
      </c>
      <c r="H145" s="107">
        <f t="shared" si="117"/>
        <v>1.4020006251953736</v>
      </c>
      <c r="I145" s="107">
        <f t="shared" ref="I145:J145" si="118">I140/I134</f>
        <v>1.8896176749805818</v>
      </c>
      <c r="J145" s="107">
        <f t="shared" si="118"/>
        <v>1.8710393937414254</v>
      </c>
      <c r="K145" s="107">
        <f t="shared" ref="K145:L145" si="119">K140/K134</f>
        <v>1.9703522300958733</v>
      </c>
      <c r="L145" s="107">
        <f t="shared" si="119"/>
        <v>2.3691543800982928</v>
      </c>
      <c r="M145" s="107">
        <f t="shared" ref="M145" si="120">M140/M134</f>
        <v>2.3036594096096348</v>
      </c>
      <c r="N145" s="107">
        <f>N140/N134</f>
        <v>2.5766920627242316</v>
      </c>
      <c r="O145" s="115"/>
      <c r="P145" s="206"/>
      <c r="Q145" s="159"/>
    </row>
    <row r="146" spans="1:17" x14ac:dyDescent="0.2">
      <c r="A146" s="79" t="s">
        <v>93</v>
      </c>
      <c r="B146" s="105"/>
      <c r="C146" s="106"/>
      <c r="D146" s="36"/>
      <c r="E146" s="107">
        <f t="shared" si="116"/>
        <v>1.3460015835312749</v>
      </c>
      <c r="F146" s="107">
        <f t="shared" si="116"/>
        <v>1.2474381746140184</v>
      </c>
      <c r="G146" s="107">
        <f t="shared" ref="G146:H146" si="121">G141/G135</f>
        <v>1.4398118105126541</v>
      </c>
      <c r="H146" s="107">
        <f t="shared" si="121"/>
        <v>1.719110551709671</v>
      </c>
      <c r="I146" s="107">
        <f t="shared" ref="I146:J146" si="122">I141/I135</f>
        <v>2.0475327456956918</v>
      </c>
      <c r="J146" s="107">
        <f t="shared" si="122"/>
        <v>2.1103658941496786</v>
      </c>
      <c r="K146" s="107">
        <f t="shared" ref="K146:L146" si="123">K141/K135</f>
        <v>2.2633223772832594</v>
      </c>
      <c r="L146" s="107">
        <f t="shared" si="123"/>
        <v>2.5718890708145721</v>
      </c>
      <c r="M146" s="107">
        <f t="shared" ref="M146:N146" si="124">M141/M135</f>
        <v>2.5913695390244995</v>
      </c>
      <c r="N146" s="107">
        <f t="shared" si="124"/>
        <v>2.8834460906054638</v>
      </c>
      <c r="O146" s="115"/>
      <c r="P146" s="206"/>
      <c r="Q146" s="159"/>
    </row>
    <row r="147" spans="1:17" x14ac:dyDescent="0.2">
      <c r="A147" s="165" t="s">
        <v>114</v>
      </c>
      <c r="B147" s="105"/>
      <c r="C147" s="106"/>
      <c r="D147" s="36"/>
      <c r="E147" s="199">
        <f t="shared" si="116"/>
        <v>1.3026211278792692</v>
      </c>
      <c r="F147" s="199">
        <f t="shared" si="116"/>
        <v>1.2520064205457464</v>
      </c>
      <c r="G147" s="199">
        <f t="shared" ref="G147:H147" si="125">G142/G136</f>
        <v>1.4161474558670821</v>
      </c>
      <c r="H147" s="199">
        <f t="shared" si="125"/>
        <v>1.5600334535570541</v>
      </c>
      <c r="I147" s="199">
        <f t="shared" ref="I147:J147" si="126">I142/I136</f>
        <v>1.9704122060187137</v>
      </c>
      <c r="J147" s="199">
        <f t="shared" si="126"/>
        <v>1.9897253507212014</v>
      </c>
      <c r="K147" s="199">
        <f t="shared" ref="K147:L147" si="127">K142/K136</f>
        <v>2.1143810759979869</v>
      </c>
      <c r="L147" s="199">
        <f t="shared" si="127"/>
        <v>2.4700236755683411</v>
      </c>
      <c r="M147" s="199">
        <f t="shared" ref="M147:N147" si="128">M142/M136</f>
        <v>2.4433443105988388</v>
      </c>
      <c r="N147" s="199">
        <f t="shared" si="128"/>
        <v>2.7254417474720212</v>
      </c>
      <c r="O147" s="115"/>
      <c r="P147" s="206"/>
      <c r="Q147" s="159"/>
    </row>
    <row r="148" spans="1:17" ht="15.75" thickBot="1" x14ac:dyDescent="0.25">
      <c r="A148" s="207" t="s">
        <v>155</v>
      </c>
      <c r="B148" s="77"/>
      <c r="C148" s="78"/>
      <c r="D148" s="135"/>
      <c r="E148" s="77"/>
      <c r="F148" s="208"/>
      <c r="G148" s="77"/>
      <c r="H148" s="77"/>
      <c r="I148" s="77"/>
      <c r="J148" s="77"/>
      <c r="K148" s="78"/>
      <c r="L148" s="135" t="s">
        <v>157</v>
      </c>
      <c r="M148" s="78"/>
      <c r="N148" s="32">
        <v>10.130000000000001</v>
      </c>
      <c r="O148" s="4"/>
      <c r="P148" s="5"/>
      <c r="Q148" s="200"/>
    </row>
    <row r="149" spans="1:17" ht="15.75" thickTop="1" x14ac:dyDescent="0.2"/>
  </sheetData>
  <mergeCells count="18">
    <mergeCell ref="A121:C124"/>
    <mergeCell ref="E121:O121"/>
    <mergeCell ref="Q83:Q86"/>
    <mergeCell ref="Q121:Q124"/>
    <mergeCell ref="E83:O83"/>
    <mergeCell ref="A83:C86"/>
    <mergeCell ref="C48:C51"/>
    <mergeCell ref="E48:O48"/>
    <mergeCell ref="A52:A57"/>
    <mergeCell ref="A62:A67"/>
    <mergeCell ref="Q11:Q14"/>
    <mergeCell ref="Q48:Q51"/>
    <mergeCell ref="B11:B14"/>
    <mergeCell ref="C11:C14"/>
    <mergeCell ref="E11:O11"/>
    <mergeCell ref="A15:A20"/>
    <mergeCell ref="A25:A30"/>
    <mergeCell ref="B48:B51"/>
  </mergeCells>
  <pageMargins left="0.70866141732283472" right="0.70866141732283472" top="0.74803149606299213" bottom="0.74803149606299213" header="0.31496062992125984" footer="0.31496062992125984"/>
  <pageSetup paperSize="9" scale="2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7"/>
  <sheetViews>
    <sheetView tabSelected="1" zoomScale="80" zoomScaleNormal="80" workbookViewId="0">
      <selection activeCell="A43" sqref="A43:XFD44"/>
    </sheetView>
  </sheetViews>
  <sheetFormatPr defaultRowHeight="15" x14ac:dyDescent="0.2"/>
  <cols>
    <col min="2" max="2" width="29.59375" customWidth="1"/>
    <col min="3" max="3" width="9.14453125" customWidth="1"/>
    <col min="15" max="15" width="7.93359375" customWidth="1"/>
    <col min="17" max="17" width="12.5078125" customWidth="1"/>
  </cols>
  <sheetData>
    <row r="1" spans="1:29" x14ac:dyDescent="0.2">
      <c r="B1" s="170" t="s">
        <v>116</v>
      </c>
    </row>
    <row r="2" spans="1:29" x14ac:dyDescent="0.2">
      <c r="B2" s="175"/>
      <c r="C2" s="31">
        <v>26</v>
      </c>
      <c r="D2" s="31">
        <v>40</v>
      </c>
      <c r="E2" s="31">
        <v>54</v>
      </c>
      <c r="F2" s="31">
        <v>68</v>
      </c>
      <c r="G2" s="31">
        <v>82</v>
      </c>
      <c r="H2" s="31">
        <v>96</v>
      </c>
      <c r="I2" s="31">
        <v>110</v>
      </c>
      <c r="J2" s="31">
        <v>124</v>
      </c>
      <c r="K2" s="31">
        <v>138</v>
      </c>
      <c r="L2" s="31">
        <v>152</v>
      </c>
      <c r="M2" s="31">
        <v>166</v>
      </c>
      <c r="N2" s="31">
        <v>180</v>
      </c>
      <c r="O2" t="s">
        <v>62</v>
      </c>
    </row>
    <row r="3" spans="1:29" x14ac:dyDescent="0.2">
      <c r="B3" s="3" t="s">
        <v>117</v>
      </c>
      <c r="C3" s="31">
        <v>6.44</v>
      </c>
      <c r="D3" s="31">
        <v>10.63</v>
      </c>
      <c r="E3" s="31">
        <v>17.07</v>
      </c>
      <c r="F3" s="31">
        <v>24.42</v>
      </c>
      <c r="G3" s="31">
        <v>38.43</v>
      </c>
      <c r="H3" s="31">
        <v>45.07</v>
      </c>
      <c r="I3" s="31">
        <v>57.47</v>
      </c>
      <c r="J3" s="31">
        <v>70.42</v>
      </c>
      <c r="K3" s="31">
        <v>72.23</v>
      </c>
      <c r="L3" s="31">
        <v>85.6</v>
      </c>
      <c r="M3" s="31">
        <v>89.13</v>
      </c>
      <c r="N3" s="31"/>
    </row>
    <row r="4" spans="1:29" x14ac:dyDescent="0.2">
      <c r="B4" s="3" t="s">
        <v>118</v>
      </c>
      <c r="C4" s="31">
        <v>6.54</v>
      </c>
      <c r="D4" s="31">
        <v>10.75</v>
      </c>
      <c r="E4" s="31">
        <v>18.739999999999998</v>
      </c>
      <c r="F4" s="31">
        <v>27.08</v>
      </c>
      <c r="G4" s="31">
        <v>38.32</v>
      </c>
      <c r="H4" s="31">
        <v>47</v>
      </c>
      <c r="I4" s="31">
        <v>56.73</v>
      </c>
      <c r="J4" s="31">
        <v>68.400000000000006</v>
      </c>
      <c r="K4" s="31">
        <v>71.680000000000007</v>
      </c>
      <c r="L4" s="31">
        <v>81.23</v>
      </c>
      <c r="M4" s="31">
        <v>84.38</v>
      </c>
      <c r="N4" s="31"/>
    </row>
    <row r="5" spans="1:29" x14ac:dyDescent="0.2">
      <c r="B5" s="172" t="s">
        <v>119</v>
      </c>
      <c r="C5" s="171">
        <v>6.49</v>
      </c>
      <c r="D5" s="171">
        <v>10.69</v>
      </c>
      <c r="E5" s="171">
        <v>17.91</v>
      </c>
      <c r="F5" s="171">
        <v>25.75</v>
      </c>
      <c r="G5" s="171">
        <v>38.380000000000003</v>
      </c>
      <c r="H5" s="171">
        <v>46.03</v>
      </c>
      <c r="I5" s="171">
        <v>57.1</v>
      </c>
      <c r="J5" s="171">
        <v>69.41</v>
      </c>
      <c r="K5" s="176">
        <v>71.959999999999994</v>
      </c>
      <c r="L5" s="176">
        <v>83.42</v>
      </c>
      <c r="M5" s="176">
        <v>86.76</v>
      </c>
      <c r="N5" s="176"/>
      <c r="Z5" s="130"/>
      <c r="AA5" s="130"/>
      <c r="AB5" s="130"/>
      <c r="AC5" s="130"/>
    </row>
    <row r="6" spans="1:29" x14ac:dyDescent="0.2">
      <c r="B6" s="3" t="s">
        <v>120</v>
      </c>
      <c r="C6" s="31">
        <v>6.28</v>
      </c>
      <c r="D6" s="31">
        <v>10.42</v>
      </c>
      <c r="E6" s="31">
        <v>17.12</v>
      </c>
      <c r="F6" s="31">
        <v>26.66</v>
      </c>
      <c r="G6" s="31">
        <v>37.880000000000003</v>
      </c>
      <c r="H6" s="31">
        <v>46.08</v>
      </c>
      <c r="I6" s="31">
        <v>59.18</v>
      </c>
      <c r="J6" s="31">
        <v>67.84</v>
      </c>
      <c r="K6" s="31">
        <v>76.88</v>
      </c>
      <c r="L6" s="31">
        <v>83.96</v>
      </c>
      <c r="M6" s="31">
        <v>95.72</v>
      </c>
      <c r="N6" s="31"/>
      <c r="Q6" s="51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</row>
    <row r="7" spans="1:29" x14ac:dyDescent="0.2">
      <c r="B7" s="3" t="s">
        <v>121</v>
      </c>
      <c r="C7" s="31">
        <v>6.48</v>
      </c>
      <c r="D7" s="31">
        <v>11.34</v>
      </c>
      <c r="E7" s="31">
        <v>18.399999999999999</v>
      </c>
      <c r="F7" s="31">
        <v>27.4</v>
      </c>
      <c r="G7" s="31">
        <v>37.82</v>
      </c>
      <c r="H7" s="31">
        <v>47.92</v>
      </c>
      <c r="I7" s="31">
        <v>60.37</v>
      </c>
      <c r="J7" s="31">
        <v>69.63</v>
      </c>
      <c r="K7" s="31">
        <v>77.099999999999994</v>
      </c>
      <c r="L7" s="31">
        <v>84.73</v>
      </c>
      <c r="M7" s="31">
        <v>95.73</v>
      </c>
      <c r="N7" s="31"/>
      <c r="Q7" s="51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</row>
    <row r="8" spans="1:29" x14ac:dyDescent="0.2">
      <c r="B8" s="173" t="s">
        <v>122</v>
      </c>
      <c r="C8" s="174">
        <v>6.38</v>
      </c>
      <c r="D8" s="174">
        <v>10.88</v>
      </c>
      <c r="E8" s="174">
        <v>17.760000000000002</v>
      </c>
      <c r="F8" s="174">
        <v>27.06</v>
      </c>
      <c r="G8" s="174">
        <v>37.85</v>
      </c>
      <c r="H8" s="174">
        <v>47.08</v>
      </c>
      <c r="I8" s="174">
        <v>59.83</v>
      </c>
      <c r="J8" s="174">
        <v>68.819999999999993</v>
      </c>
      <c r="K8" s="174">
        <v>77</v>
      </c>
      <c r="L8" s="174">
        <v>84.38</v>
      </c>
      <c r="M8" s="174">
        <v>95.73</v>
      </c>
      <c r="N8" s="174"/>
      <c r="Q8" s="51"/>
      <c r="R8" s="51"/>
      <c r="S8" s="51"/>
      <c r="T8" s="51"/>
      <c r="U8" s="51"/>
      <c r="V8" s="51"/>
      <c r="W8" s="51"/>
      <c r="X8" s="51"/>
      <c r="Y8" s="51"/>
      <c r="Z8" s="130"/>
      <c r="AA8" s="130"/>
      <c r="AB8" s="130"/>
      <c r="AC8" s="130"/>
    </row>
    <row r="9" spans="1:29" x14ac:dyDescent="0.2">
      <c r="A9" s="51"/>
      <c r="B9" s="183"/>
      <c r="C9" s="105"/>
    </row>
    <row r="10" spans="1:29" x14ac:dyDescent="0.2">
      <c r="B10" s="183"/>
      <c r="C10" s="51"/>
    </row>
    <row r="11" spans="1:29" x14ac:dyDescent="0.2">
      <c r="B11" s="170" t="s">
        <v>116</v>
      </c>
    </row>
    <row r="12" spans="1:29" x14ac:dyDescent="0.2">
      <c r="B12" s="175"/>
      <c r="C12" s="31">
        <v>26</v>
      </c>
      <c r="D12" s="31">
        <v>40</v>
      </c>
      <c r="E12" s="31">
        <v>54</v>
      </c>
      <c r="F12" s="31">
        <v>68</v>
      </c>
      <c r="G12" s="31">
        <v>82</v>
      </c>
      <c r="H12" s="31">
        <v>96</v>
      </c>
      <c r="I12" s="31">
        <v>110</v>
      </c>
      <c r="J12" s="31">
        <v>124</v>
      </c>
      <c r="K12" s="31">
        <v>138</v>
      </c>
      <c r="L12" s="31">
        <v>152</v>
      </c>
      <c r="M12" s="31">
        <v>166</v>
      </c>
      <c r="N12" s="31">
        <v>180</v>
      </c>
      <c r="O12" s="170" t="s">
        <v>62</v>
      </c>
    </row>
    <row r="13" spans="1:29" x14ac:dyDescent="0.2">
      <c r="B13" s="172" t="s">
        <v>119</v>
      </c>
      <c r="C13" s="171">
        <v>6.49</v>
      </c>
      <c r="D13" s="171">
        <v>10.69</v>
      </c>
      <c r="E13" s="171">
        <v>17.91</v>
      </c>
      <c r="F13" s="171">
        <v>25.75</v>
      </c>
      <c r="G13" s="171">
        <v>38.380000000000003</v>
      </c>
      <c r="H13" s="171">
        <v>46.03</v>
      </c>
      <c r="I13" s="171">
        <v>57.1</v>
      </c>
      <c r="J13" s="171">
        <v>69.41</v>
      </c>
      <c r="K13" s="176">
        <v>71.959999999999994</v>
      </c>
      <c r="L13" s="176">
        <v>83.42</v>
      </c>
      <c r="M13" s="176">
        <v>86.76</v>
      </c>
      <c r="N13" s="176"/>
    </row>
    <row r="14" spans="1:29" x14ac:dyDescent="0.2">
      <c r="B14" s="173" t="s">
        <v>122</v>
      </c>
      <c r="C14" s="174">
        <v>6.38</v>
      </c>
      <c r="D14" s="174">
        <v>10.88</v>
      </c>
      <c r="E14" s="174">
        <v>17.760000000000002</v>
      </c>
      <c r="F14" s="174">
        <v>27.06</v>
      </c>
      <c r="G14" s="174">
        <v>37.85</v>
      </c>
      <c r="H14" s="174">
        <v>47.08</v>
      </c>
      <c r="I14" s="174">
        <v>59.83</v>
      </c>
      <c r="J14" s="174">
        <v>68.819999999999993</v>
      </c>
      <c r="K14" s="190">
        <v>77</v>
      </c>
      <c r="L14" s="174">
        <v>84.38</v>
      </c>
      <c r="M14" s="174">
        <v>95.73</v>
      </c>
      <c r="N14" s="174"/>
    </row>
    <row r="15" spans="1:29" x14ac:dyDescent="0.2">
      <c r="B15" s="189" t="s">
        <v>144</v>
      </c>
      <c r="C15" s="31">
        <v>9.14</v>
      </c>
      <c r="D15" s="31">
        <v>14.06</v>
      </c>
      <c r="E15" s="31">
        <v>19.88</v>
      </c>
      <c r="F15" s="31">
        <v>26.94</v>
      </c>
      <c r="G15" s="31">
        <v>36.17</v>
      </c>
      <c r="H15" s="31">
        <v>46.9</v>
      </c>
      <c r="I15" s="31">
        <v>58.93</v>
      </c>
      <c r="J15" s="31">
        <v>71.67</v>
      </c>
      <c r="K15" s="31">
        <v>84.23</v>
      </c>
      <c r="L15" s="31">
        <v>96.04</v>
      </c>
      <c r="M15" s="31">
        <v>106.91</v>
      </c>
      <c r="N15" s="31">
        <v>116.73</v>
      </c>
    </row>
    <row r="16" spans="1:29" x14ac:dyDescent="0.2">
      <c r="B16" s="182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2:14" x14ac:dyDescent="0.2">
      <c r="B17" s="183"/>
      <c r="C17" s="51"/>
      <c r="L17" s="196" t="s">
        <v>149</v>
      </c>
      <c r="M17" s="196" t="s">
        <v>150</v>
      </c>
      <c r="N17" s="196"/>
    </row>
    <row r="18" spans="2:14" x14ac:dyDescent="0.2">
      <c r="B18" s="183"/>
      <c r="C18" s="51"/>
      <c r="L18" s="196"/>
      <c r="M18" s="196"/>
      <c r="N18" s="196"/>
    </row>
    <row r="19" spans="2:14" x14ac:dyDescent="0.2">
      <c r="B19" s="183"/>
      <c r="C19" s="51"/>
    </row>
    <row r="47" spans="2:15" x14ac:dyDescent="0.2">
      <c r="B47" s="170" t="s">
        <v>123</v>
      </c>
    </row>
    <row r="48" spans="2:15" x14ac:dyDescent="0.2">
      <c r="B48" s="175"/>
      <c r="C48" s="31">
        <v>26</v>
      </c>
      <c r="D48" s="31">
        <v>40</v>
      </c>
      <c r="E48" s="31">
        <v>54</v>
      </c>
      <c r="F48" s="31">
        <v>68</v>
      </c>
      <c r="G48" s="31">
        <v>82</v>
      </c>
      <c r="H48" s="31">
        <v>96</v>
      </c>
      <c r="I48" s="31">
        <v>110</v>
      </c>
      <c r="J48" s="31">
        <v>124</v>
      </c>
      <c r="K48" s="31">
        <v>138</v>
      </c>
      <c r="L48" s="31">
        <v>152</v>
      </c>
      <c r="M48" s="31">
        <v>166</v>
      </c>
      <c r="N48" s="31">
        <v>180</v>
      </c>
      <c r="O48" s="126" t="s">
        <v>62</v>
      </c>
    </row>
    <row r="49" spans="2:15" x14ac:dyDescent="0.2">
      <c r="B49" s="3" t="s">
        <v>124</v>
      </c>
      <c r="D49" s="31">
        <v>298.81</v>
      </c>
      <c r="E49" s="31">
        <v>461.55</v>
      </c>
      <c r="F49" s="31">
        <v>523.45000000000005</v>
      </c>
      <c r="G49" s="31">
        <v>1001.19</v>
      </c>
      <c r="H49" s="31">
        <v>473.81</v>
      </c>
      <c r="I49" s="31">
        <v>885.71</v>
      </c>
      <c r="J49" s="89">
        <v>925</v>
      </c>
      <c r="K49" s="31">
        <v>587.41</v>
      </c>
      <c r="L49" s="31">
        <v>628.23</v>
      </c>
      <c r="M49" s="31">
        <v>590.64</v>
      </c>
      <c r="N49" s="31"/>
      <c r="O49" s="126"/>
    </row>
    <row r="50" spans="2:15" x14ac:dyDescent="0.2">
      <c r="B50" s="3" t="s">
        <v>125</v>
      </c>
      <c r="C50" s="31"/>
      <c r="D50" s="31">
        <v>300.70999999999998</v>
      </c>
      <c r="E50" s="89">
        <v>570.6</v>
      </c>
      <c r="F50" s="31">
        <v>596.30999999999995</v>
      </c>
      <c r="G50" s="31">
        <v>802.38</v>
      </c>
      <c r="H50" s="31">
        <v>620.24</v>
      </c>
      <c r="I50" s="31">
        <v>695.24</v>
      </c>
      <c r="J50" s="31">
        <v>833.33</v>
      </c>
      <c r="K50" s="31">
        <v>581.66999999999996</v>
      </c>
      <c r="L50" s="31">
        <v>592.83000000000004</v>
      </c>
      <c r="M50" s="31">
        <v>556.04999999999995</v>
      </c>
      <c r="N50" s="31"/>
      <c r="O50" s="126"/>
    </row>
    <row r="51" spans="2:15" x14ac:dyDescent="0.2">
      <c r="B51" s="172" t="s">
        <v>126</v>
      </c>
      <c r="C51" s="176"/>
      <c r="D51" s="176">
        <v>299.76</v>
      </c>
      <c r="E51" s="176">
        <v>516.07000000000005</v>
      </c>
      <c r="F51" s="176">
        <v>559.88</v>
      </c>
      <c r="G51" s="176">
        <v>901.79</v>
      </c>
      <c r="H51" s="176">
        <v>547.02</v>
      </c>
      <c r="I51" s="176">
        <v>790.48</v>
      </c>
      <c r="J51" s="176">
        <v>879.17</v>
      </c>
      <c r="K51" s="176">
        <v>584.54</v>
      </c>
      <c r="L51" s="176">
        <v>610.53</v>
      </c>
      <c r="M51" s="176">
        <v>573.35</v>
      </c>
      <c r="N51" s="176"/>
      <c r="O51" s="177"/>
    </row>
    <row r="52" spans="2:15" x14ac:dyDescent="0.2">
      <c r="B52" s="3" t="s">
        <v>127</v>
      </c>
      <c r="C52" s="31"/>
      <c r="D52" s="31">
        <v>295.70999999999998</v>
      </c>
      <c r="E52" s="31">
        <v>478.41</v>
      </c>
      <c r="F52" s="31">
        <v>681.35</v>
      </c>
      <c r="G52" s="31">
        <v>801.43</v>
      </c>
      <c r="H52" s="31">
        <v>585.71</v>
      </c>
      <c r="I52" s="31">
        <v>935.71</v>
      </c>
      <c r="J52" s="31">
        <v>618.57000000000005</v>
      </c>
      <c r="K52" s="31">
        <v>630.33000000000004</v>
      </c>
      <c r="L52" s="31">
        <v>616.48</v>
      </c>
      <c r="M52" s="31">
        <v>638.83000000000004</v>
      </c>
      <c r="N52" s="31"/>
      <c r="O52" s="177"/>
    </row>
    <row r="53" spans="2:15" x14ac:dyDescent="0.2">
      <c r="B53" s="3" t="s">
        <v>128</v>
      </c>
      <c r="C53" s="31"/>
      <c r="D53" s="31">
        <v>347.14</v>
      </c>
      <c r="E53" s="31">
        <v>504.05</v>
      </c>
      <c r="F53" s="89">
        <v>643.1</v>
      </c>
      <c r="G53" s="31">
        <v>744.05</v>
      </c>
      <c r="H53" s="31">
        <v>721.43</v>
      </c>
      <c r="I53" s="31">
        <v>889.29</v>
      </c>
      <c r="J53" s="89">
        <v>661.9</v>
      </c>
      <c r="K53" s="31">
        <v>630.54</v>
      </c>
      <c r="L53" s="31">
        <v>621.05999999999995</v>
      </c>
      <c r="M53" s="31">
        <v>637.52</v>
      </c>
      <c r="N53" s="31"/>
      <c r="O53" s="177"/>
    </row>
    <row r="54" spans="2:15" x14ac:dyDescent="0.2">
      <c r="B54" s="173" t="s">
        <v>129</v>
      </c>
      <c r="C54" s="174"/>
      <c r="D54" s="174">
        <v>321.43</v>
      </c>
      <c r="E54" s="174">
        <v>491.23</v>
      </c>
      <c r="F54" s="174">
        <v>664.62</v>
      </c>
      <c r="G54" s="174">
        <v>770.13</v>
      </c>
      <c r="H54" s="174">
        <v>659.74</v>
      </c>
      <c r="I54" s="174">
        <v>910.39</v>
      </c>
      <c r="J54" s="174">
        <v>642.21</v>
      </c>
      <c r="K54" s="174">
        <v>630.52</v>
      </c>
      <c r="L54" s="174">
        <v>619.04999999999995</v>
      </c>
      <c r="M54" s="174">
        <v>638.17999999999995</v>
      </c>
      <c r="N54" s="174"/>
      <c r="O54" s="177"/>
    </row>
    <row r="57" spans="2:15" x14ac:dyDescent="0.2">
      <c r="B57" s="170" t="s">
        <v>123</v>
      </c>
    </row>
    <row r="58" spans="2:15" x14ac:dyDescent="0.2">
      <c r="B58" s="175"/>
      <c r="C58" s="31">
        <v>26</v>
      </c>
      <c r="D58" s="31">
        <v>40</v>
      </c>
      <c r="E58" s="31">
        <v>54</v>
      </c>
      <c r="F58" s="31">
        <v>68</v>
      </c>
      <c r="G58" s="31">
        <v>82</v>
      </c>
      <c r="H58" s="31">
        <v>96</v>
      </c>
      <c r="I58" s="31">
        <v>110</v>
      </c>
      <c r="J58" s="31">
        <v>124</v>
      </c>
      <c r="K58" s="31">
        <v>138</v>
      </c>
      <c r="L58" s="31">
        <v>152</v>
      </c>
      <c r="M58" s="31">
        <v>166</v>
      </c>
      <c r="N58" s="31">
        <v>180</v>
      </c>
      <c r="O58" s="126" t="s">
        <v>62</v>
      </c>
    </row>
    <row r="59" spans="2:15" x14ac:dyDescent="0.2">
      <c r="B59" s="172" t="s">
        <v>126</v>
      </c>
      <c r="C59" s="176"/>
      <c r="D59" s="176">
        <v>299.76</v>
      </c>
      <c r="E59" s="176">
        <v>516.07000000000005</v>
      </c>
      <c r="F59" s="176">
        <v>559.88</v>
      </c>
      <c r="G59" s="176">
        <v>901.79</v>
      </c>
      <c r="H59" s="176">
        <v>547.02</v>
      </c>
      <c r="I59" s="176">
        <v>790.48</v>
      </c>
      <c r="J59" s="176">
        <v>879.17</v>
      </c>
      <c r="K59" s="176">
        <v>584.54</v>
      </c>
      <c r="L59" s="176">
        <v>610.53</v>
      </c>
      <c r="M59" s="176">
        <v>573.35</v>
      </c>
      <c r="N59" s="176"/>
      <c r="O59" s="177"/>
    </row>
    <row r="60" spans="2:15" x14ac:dyDescent="0.2">
      <c r="B60" s="173" t="s">
        <v>129</v>
      </c>
      <c r="C60" s="174"/>
      <c r="D60" s="174">
        <v>321.43</v>
      </c>
      <c r="E60" s="174">
        <v>491.23</v>
      </c>
      <c r="F60" s="174">
        <v>664.62</v>
      </c>
      <c r="G60" s="174">
        <v>770.13</v>
      </c>
      <c r="H60" s="174">
        <v>659.74</v>
      </c>
      <c r="I60" s="174">
        <v>910.39</v>
      </c>
      <c r="J60" s="174">
        <v>642.21</v>
      </c>
      <c r="K60" s="174">
        <v>630.52</v>
      </c>
      <c r="L60" s="174">
        <v>619.04999999999995</v>
      </c>
      <c r="M60" s="174">
        <v>638.17999999999995</v>
      </c>
      <c r="N60" s="174"/>
      <c r="O60" s="177"/>
    </row>
    <row r="61" spans="2:15" x14ac:dyDescent="0.2">
      <c r="B61" s="187" t="s">
        <v>143</v>
      </c>
      <c r="C61" s="188">
        <v>324</v>
      </c>
      <c r="D61" s="188">
        <v>364</v>
      </c>
      <c r="E61" s="188">
        <v>436</v>
      </c>
      <c r="F61" s="188">
        <v>557</v>
      </c>
      <c r="G61" s="188">
        <v>699</v>
      </c>
      <c r="H61" s="188">
        <v>787</v>
      </c>
      <c r="I61" s="188">
        <v>878</v>
      </c>
      <c r="J61" s="188">
        <v>915</v>
      </c>
      <c r="K61" s="188">
        <v>889</v>
      </c>
      <c r="L61" s="188">
        <v>834</v>
      </c>
      <c r="M61" s="188">
        <v>753</v>
      </c>
      <c r="N61" s="188">
        <v>689</v>
      </c>
    </row>
    <row r="62" spans="2:15" x14ac:dyDescent="0.2">
      <c r="L62" s="197" t="s">
        <v>147</v>
      </c>
      <c r="M62" s="197" t="s">
        <v>151</v>
      </c>
      <c r="N62" s="197"/>
    </row>
    <row r="63" spans="2:15" x14ac:dyDescent="0.2">
      <c r="K63" s="178"/>
      <c r="L63" s="178"/>
      <c r="M63" s="178"/>
      <c r="N63" s="178"/>
    </row>
    <row r="64" spans="2:15" x14ac:dyDescent="0.2">
      <c r="K64" s="178"/>
      <c r="L64" s="178"/>
      <c r="M64" s="178"/>
      <c r="N64" s="178"/>
    </row>
    <row r="65" spans="11:14" x14ac:dyDescent="0.2">
      <c r="K65" s="178"/>
      <c r="L65" s="178"/>
      <c r="M65" s="178"/>
      <c r="N65" s="178"/>
    </row>
    <row r="66" spans="11:14" x14ac:dyDescent="0.2">
      <c r="K66" s="178"/>
      <c r="L66" s="178"/>
      <c r="M66" s="178"/>
      <c r="N66" s="178"/>
    </row>
    <row r="67" spans="11:14" x14ac:dyDescent="0.2">
      <c r="K67" s="178"/>
      <c r="L67" s="178"/>
      <c r="M67" s="178"/>
      <c r="N67" s="178"/>
    </row>
    <row r="68" spans="11:14" x14ac:dyDescent="0.2">
      <c r="K68" s="178"/>
      <c r="L68" s="178"/>
      <c r="M68" s="178"/>
      <c r="N68" s="178"/>
    </row>
    <row r="93" spans="2:15" x14ac:dyDescent="0.2">
      <c r="B93" s="170" t="s">
        <v>130</v>
      </c>
    </row>
    <row r="94" spans="2:15" x14ac:dyDescent="0.2">
      <c r="B94" s="175"/>
      <c r="C94" s="31">
        <v>26</v>
      </c>
      <c r="D94" s="31">
        <v>40</v>
      </c>
      <c r="E94" s="31">
        <v>54</v>
      </c>
      <c r="F94" s="31">
        <v>68</v>
      </c>
      <c r="G94" s="31">
        <v>82</v>
      </c>
      <c r="H94" s="31">
        <v>96</v>
      </c>
      <c r="I94" s="31">
        <v>110</v>
      </c>
      <c r="J94" s="31">
        <v>124</v>
      </c>
      <c r="K94" s="31">
        <v>138</v>
      </c>
      <c r="L94" s="31">
        <v>152</v>
      </c>
      <c r="M94" s="31">
        <v>166</v>
      </c>
      <c r="N94" s="31">
        <v>180</v>
      </c>
      <c r="O94" s="126" t="s">
        <v>62</v>
      </c>
    </row>
    <row r="95" spans="2:15" x14ac:dyDescent="0.2">
      <c r="B95" s="3" t="s">
        <v>131</v>
      </c>
      <c r="C95" s="3"/>
      <c r="D95" s="126">
        <v>31.6</v>
      </c>
      <c r="E95" s="31">
        <v>80.3</v>
      </c>
      <c r="F95" s="31">
        <v>149.80000000000001</v>
      </c>
      <c r="G95" s="31">
        <v>269.10000000000002</v>
      </c>
      <c r="H95" s="31">
        <v>437.9</v>
      </c>
      <c r="I95" s="31">
        <v>572.79999999999995</v>
      </c>
      <c r="J95" s="31">
        <v>756.3</v>
      </c>
      <c r="K95" s="89">
        <v>935.2</v>
      </c>
      <c r="L95" s="31">
        <v>1094.0999999999999</v>
      </c>
      <c r="M95" s="31">
        <v>1278.4000000000001</v>
      </c>
      <c r="N95" s="31"/>
      <c r="O95" s="126"/>
    </row>
    <row r="96" spans="2:15" x14ac:dyDescent="0.2">
      <c r="B96" s="3" t="s">
        <v>132</v>
      </c>
      <c r="C96" s="31"/>
      <c r="D96" s="31">
        <v>34</v>
      </c>
      <c r="E96" s="89">
        <v>91.3</v>
      </c>
      <c r="F96" s="31">
        <v>177.5</v>
      </c>
      <c r="G96" s="31">
        <v>327.8</v>
      </c>
      <c r="H96" s="31">
        <v>497.1</v>
      </c>
      <c r="I96" s="31">
        <v>635.6</v>
      </c>
      <c r="J96" s="31">
        <v>840.1</v>
      </c>
      <c r="K96" s="31">
        <v>1005.5</v>
      </c>
      <c r="L96" s="31">
        <v>1161.4000000000001</v>
      </c>
      <c r="M96" s="31">
        <v>1346.8</v>
      </c>
      <c r="N96" s="31"/>
      <c r="O96" s="126"/>
    </row>
    <row r="97" spans="2:30" x14ac:dyDescent="0.2">
      <c r="B97" s="172" t="s">
        <v>133</v>
      </c>
      <c r="C97" s="176"/>
      <c r="D97" s="176">
        <v>65.599999999999994</v>
      </c>
      <c r="E97" s="176">
        <v>171.6</v>
      </c>
      <c r="F97" s="176">
        <v>327.3</v>
      </c>
      <c r="G97" s="176">
        <v>596.9</v>
      </c>
      <c r="H97" s="176">
        <v>935</v>
      </c>
      <c r="I97" s="176">
        <v>1208.4000000000001</v>
      </c>
      <c r="J97" s="176">
        <v>1596.4</v>
      </c>
      <c r="K97" s="176">
        <v>1940.5</v>
      </c>
      <c r="L97" s="176">
        <v>2255.5</v>
      </c>
      <c r="M97" s="176">
        <v>2625.2</v>
      </c>
      <c r="N97" s="176"/>
      <c r="O97" s="177"/>
      <c r="Q97" s="182"/>
      <c r="R97" s="180"/>
      <c r="S97" s="180"/>
      <c r="T97" s="180"/>
      <c r="U97" s="180"/>
      <c r="V97" s="180"/>
      <c r="W97" s="180"/>
      <c r="X97" s="180"/>
      <c r="Y97" s="180"/>
      <c r="Z97" s="130"/>
      <c r="AA97" s="130"/>
      <c r="AB97" s="130"/>
      <c r="AC97" s="130"/>
      <c r="AD97" s="177"/>
    </row>
    <row r="98" spans="2:30" x14ac:dyDescent="0.2">
      <c r="B98" s="186" t="s">
        <v>138</v>
      </c>
      <c r="C98" s="94"/>
      <c r="D98" s="94">
        <v>5.47</v>
      </c>
      <c r="E98" s="94">
        <v>14.3</v>
      </c>
      <c r="F98" s="94">
        <v>27.28</v>
      </c>
      <c r="G98" s="94">
        <v>49.74</v>
      </c>
      <c r="H98" s="94">
        <v>77.92</v>
      </c>
      <c r="I98" s="94">
        <v>100.7</v>
      </c>
      <c r="J98" s="94">
        <v>133.03</v>
      </c>
      <c r="K98" s="94">
        <v>161.71</v>
      </c>
      <c r="L98" s="94">
        <v>187.96</v>
      </c>
      <c r="M98" s="94">
        <v>218.77</v>
      </c>
      <c r="N98" s="94"/>
      <c r="O98" s="177"/>
      <c r="AD98" s="177"/>
    </row>
    <row r="99" spans="2:30" x14ac:dyDescent="0.2">
      <c r="B99" s="3" t="s">
        <v>134</v>
      </c>
      <c r="C99" s="31"/>
      <c r="D99" s="31">
        <v>23.4</v>
      </c>
      <c r="E99" s="31">
        <v>77.599999999999994</v>
      </c>
      <c r="F99" s="31">
        <v>147.6</v>
      </c>
      <c r="G99" s="31">
        <v>249.4</v>
      </c>
      <c r="H99" s="31">
        <v>328.3</v>
      </c>
      <c r="I99" s="31">
        <v>426.5</v>
      </c>
      <c r="J99" s="31">
        <v>565</v>
      </c>
      <c r="K99" s="31">
        <v>683.2</v>
      </c>
      <c r="L99" s="31">
        <v>801.8</v>
      </c>
      <c r="M99" s="31">
        <v>920.5</v>
      </c>
      <c r="N99" s="31"/>
      <c r="O99" s="177"/>
      <c r="AD99" s="177"/>
    </row>
    <row r="100" spans="2:30" x14ac:dyDescent="0.2">
      <c r="B100" s="3" t="s">
        <v>135</v>
      </c>
      <c r="C100" s="31"/>
      <c r="D100" s="31">
        <v>29.4</v>
      </c>
      <c r="E100" s="31">
        <v>83</v>
      </c>
      <c r="F100" s="89">
        <v>166.7</v>
      </c>
      <c r="G100" s="31">
        <v>263.2</v>
      </c>
      <c r="H100" s="31">
        <v>347.2</v>
      </c>
      <c r="I100" s="31">
        <v>449.3</v>
      </c>
      <c r="J100" s="89">
        <v>604.29999999999995</v>
      </c>
      <c r="K100" s="31">
        <v>732.8</v>
      </c>
      <c r="L100" s="31">
        <v>840.9</v>
      </c>
      <c r="M100" s="31">
        <v>962.2</v>
      </c>
      <c r="N100" s="31"/>
      <c r="O100" s="177"/>
      <c r="Q100" s="51"/>
      <c r="R100" s="130"/>
      <c r="S100" s="130"/>
      <c r="T100" s="130"/>
      <c r="U100" s="181"/>
      <c r="V100" s="130"/>
      <c r="W100" s="130"/>
      <c r="X100" s="130"/>
      <c r="Y100" s="181"/>
      <c r="Z100" s="130"/>
      <c r="AA100" s="130"/>
      <c r="AB100" s="130"/>
      <c r="AC100" s="130"/>
      <c r="AD100" s="177"/>
    </row>
    <row r="101" spans="2:30" x14ac:dyDescent="0.2">
      <c r="B101" s="179" t="s">
        <v>136</v>
      </c>
      <c r="C101" s="174"/>
      <c r="D101" s="174">
        <v>52.8</v>
      </c>
      <c r="E101" s="174">
        <v>160.6</v>
      </c>
      <c r="F101" s="174">
        <v>314.3</v>
      </c>
      <c r="G101" s="174">
        <v>512.6</v>
      </c>
      <c r="H101" s="174">
        <v>675.5</v>
      </c>
      <c r="I101" s="174">
        <v>875.8</v>
      </c>
      <c r="J101" s="174">
        <v>1169.3</v>
      </c>
      <c r="K101" s="174">
        <v>1416</v>
      </c>
      <c r="L101" s="174">
        <v>1642.7</v>
      </c>
      <c r="M101" s="174">
        <v>1882.7</v>
      </c>
      <c r="N101" s="174"/>
      <c r="O101" s="177"/>
      <c r="Q101" s="182"/>
      <c r="R101" s="180"/>
      <c r="S101" s="180"/>
      <c r="T101" s="180"/>
      <c r="U101" s="180"/>
      <c r="V101" s="180"/>
      <c r="W101" s="180"/>
      <c r="X101" s="180"/>
      <c r="Y101" s="180"/>
      <c r="Z101" s="130"/>
      <c r="AA101" s="130"/>
      <c r="AB101" s="130"/>
      <c r="AC101" s="130"/>
      <c r="AD101" s="177"/>
    </row>
    <row r="102" spans="2:30" x14ac:dyDescent="0.2">
      <c r="B102" s="184" t="s">
        <v>137</v>
      </c>
      <c r="C102" s="184"/>
      <c r="D102" s="185">
        <v>4.4000000000000004</v>
      </c>
      <c r="E102" s="184">
        <v>13.8</v>
      </c>
      <c r="F102" s="184">
        <v>28.57</v>
      </c>
      <c r="G102" s="185">
        <v>46.6</v>
      </c>
      <c r="H102" s="185">
        <v>61.41</v>
      </c>
      <c r="I102" s="185">
        <v>79.62</v>
      </c>
      <c r="J102" s="185">
        <v>106.3</v>
      </c>
      <c r="K102" s="185">
        <v>128.72999999999999</v>
      </c>
      <c r="L102" s="185">
        <v>149.34</v>
      </c>
      <c r="M102" s="184">
        <v>171.15</v>
      </c>
      <c r="N102" s="184"/>
      <c r="O102" s="178"/>
      <c r="AD102" s="178"/>
    </row>
    <row r="105" spans="2:30" x14ac:dyDescent="0.2">
      <c r="B105" s="170" t="s">
        <v>142</v>
      </c>
    </row>
    <row r="106" spans="2:30" x14ac:dyDescent="0.2">
      <c r="B106" s="175"/>
      <c r="C106" s="31">
        <v>26</v>
      </c>
      <c r="D106" s="31">
        <v>40</v>
      </c>
      <c r="E106" s="31">
        <v>54</v>
      </c>
      <c r="F106" s="31">
        <v>68</v>
      </c>
      <c r="G106" s="31">
        <v>82</v>
      </c>
      <c r="H106" s="31">
        <v>96</v>
      </c>
      <c r="I106" s="31">
        <v>110</v>
      </c>
      <c r="J106" s="31">
        <v>124</v>
      </c>
      <c r="K106" s="31">
        <v>138</v>
      </c>
      <c r="L106" s="31">
        <v>152</v>
      </c>
      <c r="M106" s="31">
        <v>166</v>
      </c>
      <c r="N106" s="31">
        <v>180</v>
      </c>
      <c r="O106" s="126" t="s">
        <v>62</v>
      </c>
    </row>
    <row r="107" spans="2:30" x14ac:dyDescent="0.2">
      <c r="B107" s="186" t="s">
        <v>138</v>
      </c>
      <c r="C107" s="94"/>
      <c r="D107" s="94">
        <v>5.47</v>
      </c>
      <c r="E107" s="94">
        <v>14.3</v>
      </c>
      <c r="F107" s="94">
        <v>27.28</v>
      </c>
      <c r="G107" s="94">
        <v>49.74</v>
      </c>
      <c r="H107" s="94">
        <v>77.92</v>
      </c>
      <c r="I107" s="94">
        <v>100.7</v>
      </c>
      <c r="J107" s="94">
        <v>133.03</v>
      </c>
      <c r="K107" s="94">
        <v>161.71</v>
      </c>
      <c r="L107" s="94">
        <v>187.96</v>
      </c>
      <c r="M107" s="94">
        <v>218.77</v>
      </c>
      <c r="N107" s="94"/>
      <c r="O107" s="126"/>
    </row>
    <row r="108" spans="2:30" x14ac:dyDescent="0.2">
      <c r="B108" s="184" t="s">
        <v>137</v>
      </c>
      <c r="C108" s="184"/>
      <c r="D108" s="185">
        <v>4.4000000000000004</v>
      </c>
      <c r="E108" s="185">
        <v>13.8</v>
      </c>
      <c r="F108" s="184">
        <v>28.57</v>
      </c>
      <c r="G108" s="185">
        <v>46.6</v>
      </c>
      <c r="H108" s="185">
        <v>61.41</v>
      </c>
      <c r="I108" s="185">
        <v>79.62</v>
      </c>
      <c r="J108" s="185">
        <v>106.3</v>
      </c>
      <c r="K108" s="185">
        <v>128.72999999999999</v>
      </c>
      <c r="L108" s="185">
        <v>149.34</v>
      </c>
      <c r="M108" s="185">
        <v>171.15</v>
      </c>
      <c r="N108" s="184"/>
      <c r="O108" s="126"/>
    </row>
    <row r="109" spans="2:30" x14ac:dyDescent="0.2">
      <c r="L109" s="195" t="s">
        <v>147</v>
      </c>
      <c r="M109" s="196" t="s">
        <v>148</v>
      </c>
      <c r="N109" s="196"/>
    </row>
    <row r="136" spans="2:16" x14ac:dyDescent="0.2">
      <c r="B136" s="170"/>
    </row>
    <row r="138" spans="2:16" x14ac:dyDescent="0.2">
      <c r="B138" s="170" t="s">
        <v>139</v>
      </c>
    </row>
    <row r="139" spans="2:16" x14ac:dyDescent="0.2">
      <c r="B139" s="175"/>
      <c r="C139" s="31">
        <v>26</v>
      </c>
      <c r="D139" s="31">
        <v>40</v>
      </c>
      <c r="E139" s="31">
        <v>54</v>
      </c>
      <c r="F139" s="31">
        <v>68</v>
      </c>
      <c r="G139" s="31">
        <v>82</v>
      </c>
      <c r="H139" s="31">
        <v>96</v>
      </c>
      <c r="I139" s="31">
        <v>110</v>
      </c>
      <c r="J139" s="31">
        <v>124</v>
      </c>
      <c r="K139" s="31">
        <v>138</v>
      </c>
      <c r="L139" s="31">
        <v>152</v>
      </c>
      <c r="M139" s="31">
        <v>166</v>
      </c>
      <c r="N139" s="31">
        <v>180</v>
      </c>
      <c r="O139" s="126" t="s">
        <v>62</v>
      </c>
      <c r="P139" s="191" t="s">
        <v>145</v>
      </c>
    </row>
    <row r="140" spans="2:16" x14ac:dyDescent="0.2">
      <c r="B140" s="3" t="s">
        <v>92</v>
      </c>
      <c r="D140" s="31">
        <v>1.26</v>
      </c>
      <c r="E140" s="31">
        <v>1.26</v>
      </c>
      <c r="F140" s="31">
        <v>1.39</v>
      </c>
      <c r="G140" s="31">
        <v>1.4</v>
      </c>
      <c r="H140" s="31">
        <v>1.89</v>
      </c>
      <c r="I140" s="31">
        <v>1.87</v>
      </c>
      <c r="J140" s="89">
        <v>1.97</v>
      </c>
      <c r="K140" s="31">
        <v>2.37</v>
      </c>
      <c r="L140" s="31">
        <v>2.2999999999999998</v>
      </c>
      <c r="M140" s="31">
        <v>2.58</v>
      </c>
      <c r="N140" s="31"/>
      <c r="O140" s="126"/>
    </row>
    <row r="141" spans="2:16" x14ac:dyDescent="0.2">
      <c r="B141" s="3" t="s">
        <v>93</v>
      </c>
      <c r="C141" s="31"/>
      <c r="D141" s="31">
        <v>1.35</v>
      </c>
      <c r="E141" s="89">
        <v>1.25</v>
      </c>
      <c r="F141" s="31">
        <v>1.44</v>
      </c>
      <c r="G141" s="31">
        <v>1.72</v>
      </c>
      <c r="H141" s="31">
        <v>2.0499999999999998</v>
      </c>
      <c r="I141" s="31">
        <v>2.11</v>
      </c>
      <c r="J141" s="31">
        <v>2.2599999999999998</v>
      </c>
      <c r="K141" s="31">
        <v>2.57</v>
      </c>
      <c r="L141" s="31">
        <v>2.59</v>
      </c>
      <c r="M141" s="31">
        <v>2.88</v>
      </c>
      <c r="N141" s="31"/>
      <c r="O141" s="126"/>
    </row>
    <row r="142" spans="2:16" x14ac:dyDescent="0.2">
      <c r="B142" s="172" t="s">
        <v>140</v>
      </c>
      <c r="C142" s="176"/>
      <c r="D142" s="176">
        <v>1.3</v>
      </c>
      <c r="E142" s="176">
        <v>1.25</v>
      </c>
      <c r="F142" s="176">
        <v>1.42</v>
      </c>
      <c r="G142" s="176">
        <v>1.56</v>
      </c>
      <c r="H142" s="176">
        <v>1.97</v>
      </c>
      <c r="I142" s="176">
        <v>1.99</v>
      </c>
      <c r="J142" s="176">
        <v>2.11</v>
      </c>
      <c r="K142" s="176">
        <v>2.4700000000000002</v>
      </c>
      <c r="L142" s="176">
        <v>2.44</v>
      </c>
      <c r="M142" s="176">
        <v>2.73</v>
      </c>
      <c r="N142" s="176"/>
      <c r="O142" s="177"/>
    </row>
    <row r="143" spans="2:16" x14ac:dyDescent="0.2">
      <c r="B143" s="3" t="s">
        <v>89</v>
      </c>
      <c r="C143" s="31"/>
      <c r="D143" s="31">
        <v>0.94</v>
      </c>
      <c r="E143" s="31">
        <v>1.19</v>
      </c>
      <c r="F143" s="31">
        <v>1.54</v>
      </c>
      <c r="G143" s="31">
        <v>1.64</v>
      </c>
      <c r="H143" s="31">
        <v>1.7</v>
      </c>
      <c r="I143" s="31">
        <v>1.65</v>
      </c>
      <c r="J143" s="31">
        <v>1.87</v>
      </c>
      <c r="K143" s="31">
        <v>1.97</v>
      </c>
      <c r="L143" s="31">
        <v>2.1</v>
      </c>
      <c r="M143" s="31">
        <v>2.09</v>
      </c>
      <c r="N143" s="31"/>
      <c r="O143" s="177"/>
    </row>
    <row r="144" spans="2:16" x14ac:dyDescent="0.2">
      <c r="B144" s="3" t="s">
        <v>90</v>
      </c>
      <c r="C144" s="31"/>
      <c r="D144" s="31">
        <v>1.01</v>
      </c>
      <c r="E144" s="31">
        <v>1.1599999999999999</v>
      </c>
      <c r="F144" s="89">
        <v>1.33</v>
      </c>
      <c r="G144" s="31">
        <v>1.4</v>
      </c>
      <c r="H144" s="31">
        <v>1.4</v>
      </c>
      <c r="I144" s="31">
        <v>1.39</v>
      </c>
      <c r="J144" s="89">
        <v>1.59</v>
      </c>
      <c r="K144" s="31">
        <v>1.73</v>
      </c>
      <c r="L144" s="31">
        <v>1.79</v>
      </c>
      <c r="M144" s="31">
        <v>1.8</v>
      </c>
      <c r="N144" s="31"/>
      <c r="O144" s="177"/>
    </row>
    <row r="145" spans="2:15" x14ac:dyDescent="0.2">
      <c r="B145" s="173" t="s">
        <v>141</v>
      </c>
      <c r="C145" s="174"/>
      <c r="D145" s="174">
        <v>0.98</v>
      </c>
      <c r="E145" s="174">
        <v>1.18</v>
      </c>
      <c r="F145" s="174">
        <v>1.42</v>
      </c>
      <c r="G145" s="174">
        <v>1.51</v>
      </c>
      <c r="H145" s="174">
        <v>1.53</v>
      </c>
      <c r="I145" s="174">
        <v>1.51</v>
      </c>
      <c r="J145" s="174">
        <v>1.72</v>
      </c>
      <c r="K145" s="174">
        <v>1.84</v>
      </c>
      <c r="L145" s="174">
        <v>1.93</v>
      </c>
      <c r="M145" s="174">
        <v>1.93</v>
      </c>
      <c r="N145" s="174"/>
      <c r="O145" s="177"/>
    </row>
    <row r="148" spans="2:15" x14ac:dyDescent="0.2">
      <c r="B148" s="170" t="s">
        <v>139</v>
      </c>
    </row>
    <row r="149" spans="2:15" x14ac:dyDescent="0.2">
      <c r="B149" s="175"/>
      <c r="C149" s="31">
        <v>26</v>
      </c>
      <c r="D149" s="31">
        <v>40</v>
      </c>
      <c r="E149" s="31">
        <v>54</v>
      </c>
      <c r="F149" s="31">
        <v>68</v>
      </c>
      <c r="G149" s="31">
        <v>82</v>
      </c>
      <c r="H149" s="31">
        <v>96</v>
      </c>
      <c r="I149" s="31">
        <v>110</v>
      </c>
      <c r="J149" s="31">
        <v>124</v>
      </c>
      <c r="K149" s="31">
        <v>138</v>
      </c>
      <c r="L149" s="31">
        <v>152</v>
      </c>
      <c r="M149" s="31">
        <v>166</v>
      </c>
      <c r="N149" s="31">
        <v>180</v>
      </c>
      <c r="O149" s="126" t="s">
        <v>62</v>
      </c>
    </row>
    <row r="150" spans="2:15" x14ac:dyDescent="0.2">
      <c r="B150" s="172" t="s">
        <v>140</v>
      </c>
      <c r="C150" s="176"/>
      <c r="D150" s="176">
        <v>1.3</v>
      </c>
      <c r="E150" s="176">
        <v>1.25</v>
      </c>
      <c r="F150" s="176">
        <v>1.42</v>
      </c>
      <c r="G150" s="176">
        <v>1.56</v>
      </c>
      <c r="H150" s="176">
        <v>1.97</v>
      </c>
      <c r="I150" s="176">
        <v>1.99</v>
      </c>
      <c r="J150" s="176">
        <v>2.11</v>
      </c>
      <c r="K150" s="176">
        <v>2.4700000000000002</v>
      </c>
      <c r="L150" s="176">
        <v>2.44</v>
      </c>
      <c r="M150" s="176">
        <v>2.73</v>
      </c>
      <c r="N150" s="176"/>
    </row>
    <row r="151" spans="2:15" x14ac:dyDescent="0.2">
      <c r="B151" s="173" t="s">
        <v>141</v>
      </c>
      <c r="C151" s="174"/>
      <c r="D151" s="174">
        <v>0.98</v>
      </c>
      <c r="E151" s="174">
        <v>1.18</v>
      </c>
      <c r="F151" s="174">
        <v>1.42</v>
      </c>
      <c r="G151" s="174">
        <v>1.51</v>
      </c>
      <c r="H151" s="174">
        <v>1.53</v>
      </c>
      <c r="I151" s="174">
        <v>1.51</v>
      </c>
      <c r="J151" s="174">
        <v>1.72</v>
      </c>
      <c r="K151" s="174">
        <v>1.87</v>
      </c>
      <c r="L151" s="174">
        <v>1.93</v>
      </c>
      <c r="M151" s="174">
        <v>1.93</v>
      </c>
      <c r="N151" s="174"/>
    </row>
    <row r="152" spans="2:15" x14ac:dyDescent="0.2">
      <c r="B152" s="192" t="s">
        <v>146</v>
      </c>
      <c r="C152" s="188">
        <v>1.01</v>
      </c>
      <c r="D152" s="188">
        <v>1.19</v>
      </c>
      <c r="E152" s="188">
        <v>1.3</v>
      </c>
      <c r="F152" s="188">
        <v>1.41</v>
      </c>
      <c r="G152" s="188">
        <v>1.56</v>
      </c>
      <c r="H152" s="188">
        <v>1.86</v>
      </c>
      <c r="I152" s="188">
        <v>2.06</v>
      </c>
      <c r="J152" s="188">
        <v>2.21</v>
      </c>
      <c r="K152" s="188">
        <v>2.2599999999999998</v>
      </c>
      <c r="L152" s="188">
        <v>2.42</v>
      </c>
      <c r="M152" s="188">
        <v>2.58</v>
      </c>
      <c r="N152" s="188">
        <v>2.8</v>
      </c>
    </row>
    <row r="153" spans="2:15" x14ac:dyDescent="0.2">
      <c r="B153" s="183"/>
      <c r="C153" s="180"/>
      <c r="D153" s="180"/>
      <c r="E153" s="180"/>
      <c r="F153" s="180"/>
      <c r="G153" s="180"/>
      <c r="H153" s="180"/>
      <c r="I153" s="180"/>
      <c r="J153" s="180"/>
      <c r="K153" s="180"/>
      <c r="L153" s="198" t="s">
        <v>147</v>
      </c>
      <c r="M153" s="198">
        <v>0.8</v>
      </c>
      <c r="N153" s="180"/>
    </row>
    <row r="183" spans="2:15" x14ac:dyDescent="0.2">
      <c r="B183" s="170" t="s">
        <v>152</v>
      </c>
    </row>
    <row r="184" spans="2:15" x14ac:dyDescent="0.2">
      <c r="B184" s="175"/>
      <c r="C184" s="31">
        <v>26</v>
      </c>
      <c r="D184" s="31">
        <v>40</v>
      </c>
      <c r="E184" s="31">
        <v>54</v>
      </c>
      <c r="F184" s="31">
        <v>68</v>
      </c>
      <c r="G184" s="31">
        <v>82</v>
      </c>
      <c r="H184" s="31">
        <v>96</v>
      </c>
      <c r="I184" s="31">
        <v>110</v>
      </c>
      <c r="J184" s="31">
        <v>124</v>
      </c>
      <c r="K184" s="31">
        <v>138</v>
      </c>
      <c r="L184" s="31">
        <v>152</v>
      </c>
      <c r="M184" s="31">
        <v>166</v>
      </c>
      <c r="N184" s="31">
        <v>180</v>
      </c>
      <c r="O184" s="126" t="s">
        <v>62</v>
      </c>
    </row>
    <row r="185" spans="2:15" x14ac:dyDescent="0.2">
      <c r="B185" s="3" t="s">
        <v>124</v>
      </c>
      <c r="D185" s="31">
        <v>298.81</v>
      </c>
      <c r="E185" s="31">
        <v>461.55</v>
      </c>
      <c r="F185" s="31">
        <v>523.45000000000005</v>
      </c>
      <c r="G185" s="31">
        <v>1001.19</v>
      </c>
      <c r="H185" s="31">
        <v>473.81</v>
      </c>
      <c r="I185" s="31">
        <v>885.71</v>
      </c>
      <c r="J185" s="89">
        <v>925</v>
      </c>
      <c r="K185" s="31">
        <v>587.41</v>
      </c>
      <c r="L185" s="31">
        <v>628.23</v>
      </c>
      <c r="M185" s="31">
        <v>590.64</v>
      </c>
      <c r="N185" s="31"/>
      <c r="O185" s="126"/>
    </row>
    <row r="186" spans="2:15" x14ac:dyDescent="0.2">
      <c r="B186" s="3" t="s">
        <v>125</v>
      </c>
      <c r="C186" s="31"/>
      <c r="D186" s="31">
        <v>300.70999999999998</v>
      </c>
      <c r="E186" s="89">
        <v>570.6</v>
      </c>
      <c r="F186" s="31">
        <v>596.30999999999995</v>
      </c>
      <c r="G186" s="31">
        <v>802.38</v>
      </c>
      <c r="H186" s="31">
        <v>620.24</v>
      </c>
      <c r="I186" s="31">
        <v>695.24</v>
      </c>
      <c r="J186" s="31">
        <v>833.33</v>
      </c>
      <c r="K186" s="31">
        <v>581.66999999999996</v>
      </c>
      <c r="L186" s="31">
        <v>592.83000000000004</v>
      </c>
      <c r="M186" s="31">
        <v>556.04999999999995</v>
      </c>
      <c r="N186" s="31"/>
      <c r="O186" s="126"/>
    </row>
    <row r="187" spans="2:15" x14ac:dyDescent="0.2">
      <c r="B187" s="172" t="s">
        <v>126</v>
      </c>
      <c r="C187" s="176"/>
      <c r="D187" s="176">
        <v>299.76</v>
      </c>
      <c r="E187" s="176">
        <v>516.07000000000005</v>
      </c>
      <c r="F187" s="176">
        <v>559.88</v>
      </c>
      <c r="G187" s="176">
        <v>901.79</v>
      </c>
      <c r="H187" s="176">
        <v>547.02</v>
      </c>
      <c r="I187" s="176">
        <v>790.48</v>
      </c>
      <c r="J187" s="176">
        <v>879.17</v>
      </c>
      <c r="K187" s="176">
        <v>584.54</v>
      </c>
      <c r="L187" s="176">
        <v>610.53</v>
      </c>
      <c r="M187" s="176">
        <v>573.35</v>
      </c>
      <c r="N187" s="176"/>
      <c r="O187" s="177"/>
    </row>
    <row r="188" spans="2:15" x14ac:dyDescent="0.2">
      <c r="B188" s="3" t="s">
        <v>127</v>
      </c>
      <c r="C188" s="31"/>
      <c r="D188" s="31">
        <v>295.70999999999998</v>
      </c>
      <c r="E188" s="31">
        <v>478.41</v>
      </c>
      <c r="F188" s="31">
        <v>681.35</v>
      </c>
      <c r="G188" s="31">
        <v>801.43</v>
      </c>
      <c r="H188" s="31">
        <v>585.71</v>
      </c>
      <c r="I188" s="31">
        <v>935.71</v>
      </c>
      <c r="J188" s="31">
        <v>618.57000000000005</v>
      </c>
      <c r="K188" s="31">
        <v>630.33000000000004</v>
      </c>
      <c r="L188" s="31">
        <v>616.48</v>
      </c>
      <c r="M188" s="31">
        <v>638.83000000000004</v>
      </c>
      <c r="N188" s="31"/>
      <c r="O188" s="177"/>
    </row>
    <row r="189" spans="2:15" x14ac:dyDescent="0.2">
      <c r="B189" s="3" t="s">
        <v>128</v>
      </c>
      <c r="C189" s="31"/>
      <c r="D189" s="31">
        <v>347.14</v>
      </c>
      <c r="E189" s="31">
        <v>504.05</v>
      </c>
      <c r="F189" s="89">
        <v>643.1</v>
      </c>
      <c r="G189" s="31">
        <v>744.05</v>
      </c>
      <c r="H189" s="31">
        <v>721.43</v>
      </c>
      <c r="I189" s="31">
        <v>889.29</v>
      </c>
      <c r="J189" s="89">
        <v>661.9</v>
      </c>
      <c r="K189" s="31">
        <v>630.54</v>
      </c>
      <c r="L189" s="31">
        <v>621.05999999999995</v>
      </c>
      <c r="M189" s="31">
        <v>637.52</v>
      </c>
      <c r="N189" s="31"/>
      <c r="O189" s="177"/>
    </row>
    <row r="190" spans="2:15" x14ac:dyDescent="0.2">
      <c r="B190" s="173" t="s">
        <v>129</v>
      </c>
      <c r="C190" s="174"/>
      <c r="D190" s="174">
        <v>321.43</v>
      </c>
      <c r="E190" s="174">
        <v>491.23</v>
      </c>
      <c r="F190" s="174">
        <v>664.62</v>
      </c>
      <c r="G190" s="174">
        <v>770.13</v>
      </c>
      <c r="H190" s="174">
        <v>659.74</v>
      </c>
      <c r="I190" s="174">
        <v>910.39</v>
      </c>
      <c r="J190" s="174">
        <v>642.21</v>
      </c>
      <c r="K190" s="174">
        <v>630.52</v>
      </c>
      <c r="L190" s="174">
        <v>619.04999999999995</v>
      </c>
      <c r="M190" s="174">
        <v>638.17999999999995</v>
      </c>
      <c r="N190" s="174"/>
      <c r="O190" s="177"/>
    </row>
    <row r="192" spans="2:15" x14ac:dyDescent="0.2">
      <c r="B192" s="170" t="s">
        <v>152</v>
      </c>
    </row>
    <row r="193" spans="2:15" x14ac:dyDescent="0.2">
      <c r="B193" s="175"/>
      <c r="C193" s="31">
        <v>26</v>
      </c>
      <c r="D193" s="31">
        <v>40</v>
      </c>
      <c r="E193" s="31">
        <v>54</v>
      </c>
      <c r="F193" s="31">
        <v>68</v>
      </c>
      <c r="G193" s="31">
        <v>82</v>
      </c>
      <c r="H193" s="31">
        <v>96</v>
      </c>
      <c r="I193" s="31">
        <v>110</v>
      </c>
      <c r="J193" s="31">
        <v>124</v>
      </c>
      <c r="K193" s="31">
        <v>138</v>
      </c>
      <c r="L193" s="31">
        <v>152</v>
      </c>
      <c r="M193" s="31">
        <v>166</v>
      </c>
      <c r="N193" s="31">
        <v>180</v>
      </c>
      <c r="O193" s="126" t="s">
        <v>62</v>
      </c>
    </row>
    <row r="194" spans="2:15" x14ac:dyDescent="0.2">
      <c r="B194" s="172" t="s">
        <v>126</v>
      </c>
      <c r="C194" s="176"/>
      <c r="D194" s="176">
        <v>299.76</v>
      </c>
      <c r="E194" s="176">
        <v>516.07000000000005</v>
      </c>
      <c r="F194" s="176">
        <v>559.88</v>
      </c>
      <c r="G194" s="176">
        <v>901.79</v>
      </c>
      <c r="H194" s="176">
        <v>547.02</v>
      </c>
      <c r="I194" s="176">
        <v>790.48</v>
      </c>
      <c r="J194" s="176">
        <v>879.17</v>
      </c>
      <c r="K194" s="176">
        <v>584.54</v>
      </c>
      <c r="L194" s="176">
        <v>610.53</v>
      </c>
      <c r="M194" s="176">
        <v>573.35</v>
      </c>
      <c r="N194" s="176"/>
      <c r="O194" s="177"/>
    </row>
    <row r="195" spans="2:15" x14ac:dyDescent="0.2">
      <c r="B195" s="173" t="s">
        <v>129</v>
      </c>
      <c r="C195" s="174"/>
      <c r="D195" s="174">
        <v>321.43</v>
      </c>
      <c r="E195" s="174">
        <v>491.23</v>
      </c>
      <c r="F195" s="174">
        <v>664.62</v>
      </c>
      <c r="G195" s="174">
        <v>770.13</v>
      </c>
      <c r="H195" s="174">
        <v>659.74</v>
      </c>
      <c r="I195" s="174">
        <v>910.39</v>
      </c>
      <c r="J195" s="174">
        <v>642.21</v>
      </c>
      <c r="K195" s="174">
        <v>630.52</v>
      </c>
      <c r="L195" s="174">
        <v>619.04999999999995</v>
      </c>
      <c r="M195" s="174">
        <v>638.17999999999995</v>
      </c>
      <c r="N195" s="174"/>
      <c r="O195" s="177"/>
    </row>
    <row r="196" spans="2:15" x14ac:dyDescent="0.2">
      <c r="B196" s="3" t="s">
        <v>143</v>
      </c>
      <c r="C196" s="188">
        <v>324</v>
      </c>
      <c r="D196" s="188">
        <v>364</v>
      </c>
      <c r="E196" s="188">
        <v>436</v>
      </c>
      <c r="F196" s="188">
        <v>557</v>
      </c>
      <c r="G196" s="188">
        <v>699</v>
      </c>
      <c r="H196" s="188">
        <v>787</v>
      </c>
      <c r="I196" s="188">
        <v>878</v>
      </c>
      <c r="J196" s="188">
        <v>915</v>
      </c>
      <c r="K196" s="188">
        <v>889</v>
      </c>
      <c r="L196" s="188">
        <v>834</v>
      </c>
      <c r="M196" s="188">
        <v>753</v>
      </c>
      <c r="N196" s="188">
        <v>689</v>
      </c>
    </row>
    <row r="197" spans="2:15" x14ac:dyDescent="0.2">
      <c r="B197" s="51"/>
      <c r="C197" s="209"/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</row>
  </sheetData>
  <pageMargins left="0" right="0" top="0" bottom="0" header="6.4960630000000005E-2" footer="6.4960630000000005E-2"/>
  <pageSetup paperSize="9"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Data</vt:lpstr>
      <vt:lpstr>Grafik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2019-03-13T14:10:34Z</cp:lastPrinted>
  <dcterms:created xsi:type="dcterms:W3CDTF">2018-04-02T06:51:22Z</dcterms:created>
  <dcterms:modified xsi:type="dcterms:W3CDTF">2019-03-13T14:11:21Z</dcterms:modified>
</cp:coreProperties>
</file>